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Misc\Baseball\Kids Baseball\Mike's Baseball\Website\2026\"/>
    </mc:Choice>
  </mc:AlternateContent>
  <xr:revisionPtr revIDLastSave="0" documentId="13_ncr:1_{8DEEBB61-D61E-40CE-8022-44ADADED0C12}" xr6:coauthVersionLast="47" xr6:coauthVersionMax="47" xr10:uidLastSave="{00000000-0000-0000-0000-000000000000}"/>
  <bookViews>
    <workbookView xWindow="-120" yWindow="-120" windowWidth="29040" windowHeight="15720" tabRatio="794" xr2:uid="{486D8D31-30C6-4DDD-BB8B-0958CB0AED9B}"/>
  </bookViews>
  <sheets>
    <sheet name="May Update" sheetId="31" r:id="rId1"/>
    <sheet name="June Update" sheetId="32" r:id="rId2"/>
    <sheet name="July Update" sheetId="33" r:id="rId3"/>
    <sheet name="August Update" sheetId="34" r:id="rId4"/>
    <sheet name="Batting by month" sheetId="4" r:id="rId5"/>
    <sheet name="Pitching by Month" sheetId="5" r:id="rId6"/>
    <sheet name="2026 Regular Season" sheetId="21" r:id="rId7"/>
    <sheet name="2026 Tournaments" sheetId="29" r:id="rId8"/>
    <sheet name="2026 Combined Totals" sheetId="2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82" i="5" l="1"/>
  <c r="AB19" i="28"/>
  <c r="AC19" i="28"/>
  <c r="AE19" i="28"/>
  <c r="AO19" i="28" s="1"/>
  <c r="AF19" i="28"/>
  <c r="AG19" i="28"/>
  <c r="AH19" i="28"/>
  <c r="AI19" i="28"/>
  <c r="AJ19" i="28"/>
  <c r="AK19" i="28"/>
  <c r="AL19" i="28"/>
  <c r="AM19" i="28"/>
  <c r="AN19" i="28"/>
  <c r="AA19" i="28"/>
  <c r="D30" i="28"/>
  <c r="E30" i="28"/>
  <c r="F30" i="28"/>
  <c r="G30" i="28"/>
  <c r="H30" i="28"/>
  <c r="I30" i="28"/>
  <c r="J30" i="28"/>
  <c r="K30" i="28"/>
  <c r="L30" i="28"/>
  <c r="M30" i="28"/>
  <c r="N30" i="28"/>
  <c r="O30" i="28"/>
  <c r="P30" i="28"/>
  <c r="Q30" i="28"/>
  <c r="R30" i="28"/>
  <c r="S30" i="28"/>
  <c r="T30" i="28"/>
  <c r="C30" i="28"/>
  <c r="E182" i="5"/>
  <c r="F182" i="5"/>
  <c r="G182" i="5"/>
  <c r="H182" i="5"/>
  <c r="I182" i="5"/>
  <c r="J182" i="5"/>
  <c r="K182" i="5"/>
  <c r="L182" i="5"/>
  <c r="M182" i="5"/>
  <c r="N182" i="5"/>
  <c r="O182" i="5"/>
  <c r="P182" i="5"/>
  <c r="Q182" i="5"/>
  <c r="D182" i="5"/>
  <c r="E198" i="5"/>
  <c r="F198" i="5"/>
  <c r="G198" i="5"/>
  <c r="H198" i="5"/>
  <c r="R198" i="5" s="1"/>
  <c r="I198" i="5"/>
  <c r="J198" i="5"/>
  <c r="K198" i="5"/>
  <c r="L198" i="5"/>
  <c r="M198" i="5"/>
  <c r="N198" i="5"/>
  <c r="O198" i="5"/>
  <c r="P198" i="5"/>
  <c r="Q198" i="5"/>
  <c r="D198" i="5"/>
  <c r="E197" i="5"/>
  <c r="F197" i="5"/>
  <c r="H197" i="5"/>
  <c r="I197" i="5"/>
  <c r="J197" i="5"/>
  <c r="K197" i="5"/>
  <c r="L197" i="5"/>
  <c r="M197" i="5"/>
  <c r="N197" i="5"/>
  <c r="O197" i="5"/>
  <c r="P197" i="5"/>
  <c r="Q197" i="5"/>
  <c r="D197" i="5"/>
  <c r="C5" i="29"/>
  <c r="D5" i="29"/>
  <c r="E5" i="29"/>
  <c r="F5" i="29"/>
  <c r="G5" i="29"/>
  <c r="X5" i="29" s="1"/>
  <c r="H5" i="29"/>
  <c r="I5" i="29"/>
  <c r="J5" i="29"/>
  <c r="K5" i="29"/>
  <c r="L5" i="29"/>
  <c r="M5" i="29"/>
  <c r="N5" i="29"/>
  <c r="O5" i="29"/>
  <c r="P5" i="29"/>
  <c r="Q5" i="29"/>
  <c r="R5" i="29"/>
  <c r="S5" i="29"/>
  <c r="T5" i="29"/>
  <c r="U5" i="29"/>
  <c r="C6" i="29"/>
  <c r="D6" i="29"/>
  <c r="E6" i="29"/>
  <c r="F6" i="29"/>
  <c r="G6" i="29"/>
  <c r="H6" i="29"/>
  <c r="I6" i="29"/>
  <c r="J6" i="29"/>
  <c r="K6" i="29"/>
  <c r="L6" i="29"/>
  <c r="M6" i="29"/>
  <c r="N6" i="29"/>
  <c r="O6" i="29"/>
  <c r="P6" i="29"/>
  <c r="Q6" i="29"/>
  <c r="R6" i="29"/>
  <c r="S6" i="29"/>
  <c r="T6" i="29"/>
  <c r="U6" i="29"/>
  <c r="C7" i="29"/>
  <c r="D7" i="29"/>
  <c r="E7" i="29"/>
  <c r="F7" i="29"/>
  <c r="G7" i="29"/>
  <c r="X7" i="29" s="1"/>
  <c r="H7" i="29"/>
  <c r="I7" i="29"/>
  <c r="J7" i="29"/>
  <c r="K7" i="29"/>
  <c r="L7" i="29"/>
  <c r="M7" i="29"/>
  <c r="N7" i="29"/>
  <c r="O7" i="29"/>
  <c r="P7" i="29"/>
  <c r="Q7" i="29"/>
  <c r="R7" i="29"/>
  <c r="S7" i="29"/>
  <c r="T7" i="29"/>
  <c r="V7" i="29"/>
  <c r="E348" i="4"/>
  <c r="F348" i="4"/>
  <c r="G348" i="4"/>
  <c r="H348" i="4"/>
  <c r="I348" i="4"/>
  <c r="J348" i="4"/>
  <c r="K348" i="4"/>
  <c r="L348" i="4"/>
  <c r="M348" i="4"/>
  <c r="N348" i="4"/>
  <c r="O348" i="4"/>
  <c r="P348" i="4"/>
  <c r="Q348" i="4"/>
  <c r="R348" i="4"/>
  <c r="S348" i="4"/>
  <c r="T348" i="4"/>
  <c r="U348" i="4"/>
  <c r="D348" i="4"/>
  <c r="E357" i="4"/>
  <c r="F357" i="4"/>
  <c r="G357" i="4"/>
  <c r="H357" i="4"/>
  <c r="Y357" i="4" s="1"/>
  <c r="I357" i="4"/>
  <c r="J357" i="4"/>
  <c r="K357" i="4"/>
  <c r="L357" i="4"/>
  <c r="M357" i="4"/>
  <c r="N357" i="4"/>
  <c r="V357" i="4" s="1"/>
  <c r="X357" i="4" s="1"/>
  <c r="P357" i="4"/>
  <c r="Q357" i="4"/>
  <c r="R357" i="4"/>
  <c r="S357" i="4"/>
  <c r="T357" i="4"/>
  <c r="U357" i="4"/>
  <c r="D357" i="4"/>
  <c r="W357" i="4"/>
  <c r="E319" i="4"/>
  <c r="F319" i="4"/>
  <c r="G319" i="4"/>
  <c r="H319" i="4"/>
  <c r="I319" i="4"/>
  <c r="J319" i="4"/>
  <c r="K319" i="4"/>
  <c r="L319" i="4"/>
  <c r="M319" i="4"/>
  <c r="N319" i="4"/>
  <c r="O319" i="4"/>
  <c r="P319" i="4"/>
  <c r="Q319" i="4"/>
  <c r="R319" i="4"/>
  <c r="S319" i="4"/>
  <c r="T319" i="4"/>
  <c r="U319" i="4"/>
  <c r="D319" i="4"/>
  <c r="D315" i="4"/>
  <c r="E315" i="4"/>
  <c r="F315" i="4"/>
  <c r="G315" i="4"/>
  <c r="H315" i="4"/>
  <c r="I315" i="4"/>
  <c r="J315" i="4"/>
  <c r="K315" i="4"/>
  <c r="L315" i="4"/>
  <c r="M315" i="4"/>
  <c r="N315" i="4"/>
  <c r="O315" i="4"/>
  <c r="P315" i="4"/>
  <c r="Q315" i="4"/>
  <c r="R315" i="4"/>
  <c r="S315" i="4"/>
  <c r="T315" i="4"/>
  <c r="U315" i="4"/>
  <c r="V318" i="4"/>
  <c r="W318" i="4"/>
  <c r="Y318" i="4"/>
  <c r="V306" i="4"/>
  <c r="W306" i="4"/>
  <c r="Y306" i="4"/>
  <c r="V289" i="4"/>
  <c r="W289" i="4"/>
  <c r="Y289" i="4"/>
  <c r="V254" i="4"/>
  <c r="W254" i="4"/>
  <c r="Y254" i="4"/>
  <c r="V218" i="4"/>
  <c r="W218" i="4"/>
  <c r="Y218" i="4"/>
  <c r="V199" i="4"/>
  <c r="W199" i="4"/>
  <c r="Y199" i="4"/>
  <c r="V181" i="4"/>
  <c r="W181" i="4"/>
  <c r="Y181" i="4"/>
  <c r="V164" i="4"/>
  <c r="W164" i="4"/>
  <c r="Y164" i="4"/>
  <c r="V137" i="4"/>
  <c r="W137" i="4"/>
  <c r="Y137" i="4"/>
  <c r="V90" i="4"/>
  <c r="W90" i="4"/>
  <c r="Y90" i="4"/>
  <c r="V71" i="4"/>
  <c r="W71" i="4"/>
  <c r="Y71" i="4"/>
  <c r="V52" i="4"/>
  <c r="W52" i="4"/>
  <c r="Y52" i="4"/>
  <c r="V33" i="4"/>
  <c r="W33" i="4"/>
  <c r="Y33" i="4"/>
  <c r="D186" i="5"/>
  <c r="E186" i="5"/>
  <c r="F186" i="5"/>
  <c r="H186" i="5"/>
  <c r="R186" i="5" s="1"/>
  <c r="I186" i="5"/>
  <c r="J186" i="5"/>
  <c r="K186" i="5"/>
  <c r="L186" i="5"/>
  <c r="M186" i="5"/>
  <c r="N186" i="5"/>
  <c r="O186" i="5"/>
  <c r="P186" i="5"/>
  <c r="Q186" i="5"/>
  <c r="D187" i="5"/>
  <c r="E187" i="5"/>
  <c r="F187" i="5"/>
  <c r="H187" i="5"/>
  <c r="I187" i="5"/>
  <c r="J187" i="5"/>
  <c r="K187" i="5"/>
  <c r="L187" i="5"/>
  <c r="M187" i="5"/>
  <c r="N187" i="5"/>
  <c r="O187" i="5"/>
  <c r="P187" i="5"/>
  <c r="Q187" i="5"/>
  <c r="D188" i="5"/>
  <c r="E188" i="5"/>
  <c r="F188" i="5"/>
  <c r="H188" i="5"/>
  <c r="R188" i="5" s="1"/>
  <c r="I188" i="5"/>
  <c r="J188" i="5"/>
  <c r="K188" i="5"/>
  <c r="L188" i="5"/>
  <c r="M188" i="5"/>
  <c r="N188" i="5"/>
  <c r="O188" i="5"/>
  <c r="P188" i="5"/>
  <c r="Q188" i="5"/>
  <c r="D189" i="5"/>
  <c r="E189" i="5"/>
  <c r="F189" i="5"/>
  <c r="H189" i="5"/>
  <c r="R189" i="5" s="1"/>
  <c r="I189" i="5"/>
  <c r="J189" i="5"/>
  <c r="K189" i="5"/>
  <c r="L189" i="5"/>
  <c r="M189" i="5"/>
  <c r="N189" i="5"/>
  <c r="O189" i="5"/>
  <c r="P189" i="5"/>
  <c r="Q189" i="5"/>
  <c r="G190" i="5"/>
  <c r="R6" i="5"/>
  <c r="J16" i="34"/>
  <c r="J17" i="34"/>
  <c r="J18" i="34"/>
  <c r="J8" i="34"/>
  <c r="J9" i="34"/>
  <c r="J4" i="34"/>
  <c r="J5" i="34"/>
  <c r="E18" i="34"/>
  <c r="D14" i="34"/>
  <c r="D9" i="34"/>
  <c r="D8" i="34"/>
  <c r="D17" i="34"/>
  <c r="D5" i="34"/>
  <c r="D16" i="34"/>
  <c r="D4" i="34"/>
  <c r="AP19" i="28" l="1"/>
  <c r="V5" i="29"/>
  <c r="W5" i="29" s="1"/>
  <c r="S198" i="5"/>
  <c r="H190" i="5"/>
  <c r="R190" i="5" s="1"/>
  <c r="S188" i="5"/>
  <c r="I190" i="5"/>
  <c r="K190" i="5"/>
  <c r="Q190" i="5"/>
  <c r="M190" i="5"/>
  <c r="F190" i="5"/>
  <c r="E190" i="5"/>
  <c r="J190" i="5"/>
  <c r="S189" i="5"/>
  <c r="L190" i="5"/>
  <c r="P190" i="5"/>
  <c r="S187" i="5"/>
  <c r="D190" i="5"/>
  <c r="O190" i="5"/>
  <c r="S186" i="5"/>
  <c r="N190" i="5"/>
  <c r="U7" i="29"/>
  <c r="W7" i="29" s="1"/>
  <c r="V6" i="29"/>
  <c r="W6" i="29" s="1"/>
  <c r="X6" i="29"/>
  <c r="X318" i="4"/>
  <c r="V319" i="4"/>
  <c r="W319" i="4"/>
  <c r="W315" i="4"/>
  <c r="Y315" i="4"/>
  <c r="V315" i="4"/>
  <c r="X315" i="4" s="1"/>
  <c r="Y319" i="4"/>
  <c r="X306" i="4"/>
  <c r="X289" i="4"/>
  <c r="X254" i="4"/>
  <c r="X218" i="4"/>
  <c r="X199" i="4"/>
  <c r="X181" i="4"/>
  <c r="X164" i="4"/>
  <c r="X137" i="4"/>
  <c r="X52" i="4"/>
  <c r="X90" i="4"/>
  <c r="X71" i="4"/>
  <c r="X33" i="4"/>
  <c r="R187" i="5"/>
  <c r="E328" i="4"/>
  <c r="F328" i="4"/>
  <c r="G328" i="4"/>
  <c r="H328" i="4"/>
  <c r="I328" i="4"/>
  <c r="J328" i="4"/>
  <c r="K328" i="4"/>
  <c r="L328" i="4"/>
  <c r="M328" i="4"/>
  <c r="N328" i="4"/>
  <c r="O328" i="4"/>
  <c r="P328" i="4"/>
  <c r="Q328" i="4"/>
  <c r="R328" i="4"/>
  <c r="S328" i="4"/>
  <c r="T328" i="4"/>
  <c r="U328" i="4"/>
  <c r="D328" i="4"/>
  <c r="D130" i="4"/>
  <c r="E130" i="4"/>
  <c r="F130" i="4"/>
  <c r="G130" i="4"/>
  <c r="H130" i="4"/>
  <c r="I130" i="4"/>
  <c r="J130" i="4"/>
  <c r="K130" i="4"/>
  <c r="L130" i="4"/>
  <c r="M130" i="4"/>
  <c r="N130" i="4"/>
  <c r="O130" i="4"/>
  <c r="P130" i="4"/>
  <c r="Q130" i="4"/>
  <c r="R130" i="4"/>
  <c r="S130" i="4"/>
  <c r="T130" i="4"/>
  <c r="U130" i="4"/>
  <c r="S190" i="5" l="1"/>
  <c r="X319" i="4"/>
  <c r="W130" i="4"/>
  <c r="V130" i="4"/>
  <c r="Y130" i="4"/>
  <c r="X130" i="4" l="1"/>
  <c r="J10" i="34" l="1"/>
  <c r="J6" i="34"/>
  <c r="J3" i="34"/>
  <c r="D10" i="34"/>
  <c r="D6" i="34"/>
  <c r="D3" i="34"/>
  <c r="E195" i="5" l="1"/>
  <c r="F195" i="5"/>
  <c r="H195" i="5"/>
  <c r="I195" i="5"/>
  <c r="J195" i="5"/>
  <c r="K195" i="5"/>
  <c r="L195" i="5"/>
  <c r="M195" i="5"/>
  <c r="N195" i="5"/>
  <c r="O195" i="5"/>
  <c r="P195" i="5"/>
  <c r="Q195" i="5"/>
  <c r="D195" i="5"/>
  <c r="E196" i="5"/>
  <c r="F196" i="5"/>
  <c r="G196" i="5"/>
  <c r="H196" i="5"/>
  <c r="I196" i="5"/>
  <c r="J196" i="5"/>
  <c r="K196" i="5"/>
  <c r="L196" i="5"/>
  <c r="M196" i="5"/>
  <c r="N196" i="5"/>
  <c r="O196" i="5"/>
  <c r="P196" i="5"/>
  <c r="Q196" i="5"/>
  <c r="D196" i="5"/>
  <c r="E194" i="5"/>
  <c r="F194" i="5"/>
  <c r="G194" i="5"/>
  <c r="G199" i="5" s="1"/>
  <c r="H194" i="5"/>
  <c r="I194" i="5"/>
  <c r="J194" i="5"/>
  <c r="K194" i="5"/>
  <c r="L194" i="5"/>
  <c r="M194" i="5"/>
  <c r="N194" i="5"/>
  <c r="O194" i="5"/>
  <c r="P194" i="5"/>
  <c r="Q194" i="5"/>
  <c r="D194" i="5"/>
  <c r="E193" i="5"/>
  <c r="F193" i="5"/>
  <c r="H193" i="5"/>
  <c r="I193" i="5"/>
  <c r="J193" i="5"/>
  <c r="K193" i="5"/>
  <c r="L193" i="5"/>
  <c r="M193" i="5"/>
  <c r="N193" i="5"/>
  <c r="O193" i="5"/>
  <c r="P193" i="5"/>
  <c r="Q193" i="5"/>
  <c r="D193" i="5"/>
  <c r="R194" i="5" l="1"/>
  <c r="R197" i="5"/>
  <c r="R193" i="5"/>
  <c r="S195" i="5"/>
  <c r="R196" i="5"/>
  <c r="R195" i="5"/>
  <c r="S197" i="5"/>
  <c r="S196" i="5"/>
  <c r="S194" i="5"/>
  <c r="S193" i="5"/>
  <c r="D347" i="4" l="1"/>
  <c r="E346" i="4"/>
  <c r="F346" i="4"/>
  <c r="G346" i="4"/>
  <c r="H346" i="4"/>
  <c r="I346" i="4"/>
  <c r="J346" i="4"/>
  <c r="K346" i="4"/>
  <c r="L346" i="4"/>
  <c r="M346" i="4"/>
  <c r="N346" i="4"/>
  <c r="O346" i="4"/>
  <c r="P346" i="4"/>
  <c r="Q346" i="4"/>
  <c r="R346" i="4"/>
  <c r="S346" i="4"/>
  <c r="T346" i="4"/>
  <c r="U346" i="4"/>
  <c r="D346" i="4"/>
  <c r="E345" i="4"/>
  <c r="F345" i="4"/>
  <c r="G345" i="4"/>
  <c r="H345" i="4"/>
  <c r="I345" i="4"/>
  <c r="J345" i="4"/>
  <c r="K345" i="4"/>
  <c r="L345" i="4"/>
  <c r="M345" i="4"/>
  <c r="N345" i="4"/>
  <c r="O345" i="4"/>
  <c r="P345" i="4"/>
  <c r="Q345" i="4"/>
  <c r="R345" i="4"/>
  <c r="S345" i="4"/>
  <c r="T345" i="4"/>
  <c r="U345" i="4"/>
  <c r="D345" i="4"/>
  <c r="D26" i="4"/>
  <c r="D34" i="4"/>
  <c r="P39" i="33"/>
  <c r="O39" i="33"/>
  <c r="N39" i="33"/>
  <c r="M39" i="33"/>
  <c r="L39" i="33"/>
  <c r="K39" i="33"/>
  <c r="J39" i="33"/>
  <c r="I39" i="33"/>
  <c r="H39" i="33"/>
  <c r="G39" i="33"/>
  <c r="E39" i="33"/>
  <c r="D39" i="33"/>
  <c r="C39" i="33"/>
  <c r="J10" i="33"/>
  <c r="D10" i="33"/>
  <c r="J9" i="33"/>
  <c r="D9" i="33"/>
  <c r="J8" i="33"/>
  <c r="D8" i="33"/>
  <c r="J6" i="33"/>
  <c r="D6" i="33"/>
  <c r="J5" i="33"/>
  <c r="D5" i="33"/>
  <c r="J4" i="33"/>
  <c r="D4" i="33"/>
  <c r="J3" i="33"/>
  <c r="D3" i="33"/>
  <c r="P51" i="32"/>
  <c r="O51" i="32"/>
  <c r="N51" i="32"/>
  <c r="M51" i="32"/>
  <c r="L51" i="32"/>
  <c r="K51" i="32"/>
  <c r="J51" i="32"/>
  <c r="I51" i="32"/>
  <c r="H51" i="32"/>
  <c r="G51" i="32"/>
  <c r="E51" i="32"/>
  <c r="D51" i="32"/>
  <c r="J10" i="32"/>
  <c r="D10" i="32"/>
  <c r="J9" i="32"/>
  <c r="J8" i="32"/>
  <c r="D8" i="32"/>
  <c r="J6" i="32"/>
  <c r="D6" i="32"/>
  <c r="J5" i="32"/>
  <c r="D5" i="32"/>
  <c r="J4" i="32"/>
  <c r="D4" i="32"/>
  <c r="J3" i="32"/>
  <c r="J10" i="31"/>
  <c r="D10" i="31"/>
  <c r="J9" i="31"/>
  <c r="D9" i="31"/>
  <c r="J8" i="31"/>
  <c r="J6" i="31"/>
  <c r="J5" i="31"/>
  <c r="D5" i="31"/>
  <c r="J4" i="31"/>
  <c r="D4" i="31"/>
  <c r="J3" i="31"/>
  <c r="D36" i="4" l="1"/>
  <c r="Q16" i="4"/>
  <c r="P356" i="4" l="1"/>
  <c r="Y348" i="4" l="1"/>
  <c r="W348" i="4"/>
  <c r="V348" i="4"/>
  <c r="E356" i="4"/>
  <c r="F356" i="4"/>
  <c r="G356" i="4"/>
  <c r="H356" i="4"/>
  <c r="I356" i="4"/>
  <c r="J356" i="4"/>
  <c r="K356" i="4"/>
  <c r="L356" i="4"/>
  <c r="M356" i="4"/>
  <c r="N356" i="4"/>
  <c r="O356" i="4"/>
  <c r="Q356" i="4"/>
  <c r="R356" i="4"/>
  <c r="S356" i="4"/>
  <c r="T356" i="4"/>
  <c r="U356" i="4"/>
  <c r="D356" i="4"/>
  <c r="V253" i="4"/>
  <c r="W253" i="4"/>
  <c r="Y253" i="4"/>
  <c r="V235" i="4"/>
  <c r="X235" i="4" s="1"/>
  <c r="V217" i="4"/>
  <c r="W217" i="4"/>
  <c r="Y217" i="4"/>
  <c r="V198" i="4"/>
  <c r="W198" i="4"/>
  <c r="Y198" i="4"/>
  <c r="V180" i="4"/>
  <c r="W180" i="4"/>
  <c r="Y180" i="4"/>
  <c r="V163" i="4"/>
  <c r="W163" i="4"/>
  <c r="Y163" i="4"/>
  <c r="V136" i="4"/>
  <c r="W136" i="4"/>
  <c r="Y136" i="4"/>
  <c r="V120" i="4"/>
  <c r="V89" i="4"/>
  <c r="W89" i="4"/>
  <c r="Y89" i="4"/>
  <c r="V70" i="4"/>
  <c r="W70" i="4"/>
  <c r="Y70" i="4"/>
  <c r="V51" i="4"/>
  <c r="W51" i="4"/>
  <c r="Y51" i="4"/>
  <c r="Y15" i="4"/>
  <c r="W15" i="4"/>
  <c r="V15" i="4"/>
  <c r="Y356" i="4" l="1"/>
  <c r="X348" i="4"/>
  <c r="W356" i="4"/>
  <c r="V356" i="4"/>
  <c r="X253" i="4"/>
  <c r="X217" i="4"/>
  <c r="X198" i="4"/>
  <c r="X180" i="4"/>
  <c r="X163" i="4"/>
  <c r="X136" i="4"/>
  <c r="X89" i="4"/>
  <c r="X70" i="4"/>
  <c r="X51" i="4"/>
  <c r="X15" i="4"/>
  <c r="K199" i="5"/>
  <c r="Q199" i="5"/>
  <c r="M199" i="5"/>
  <c r="P199" i="5"/>
  <c r="F199" i="5"/>
  <c r="L199" i="5"/>
  <c r="E199" i="5"/>
  <c r="O199" i="5"/>
  <c r="N199" i="5"/>
  <c r="D199" i="5"/>
  <c r="H199" i="5"/>
  <c r="J199" i="5"/>
  <c r="I199" i="5"/>
  <c r="X356" i="4" l="1"/>
  <c r="M354" i="4"/>
  <c r="M353" i="4"/>
  <c r="D352" i="4"/>
  <c r="E352" i="4"/>
  <c r="F352" i="4"/>
  <c r="G352" i="4"/>
  <c r="I352" i="4"/>
  <c r="J352" i="4"/>
  <c r="K352" i="4"/>
  <c r="L352" i="4"/>
  <c r="M352" i="4"/>
  <c r="N352" i="4"/>
  <c r="O352" i="4"/>
  <c r="P352" i="4"/>
  <c r="Q352" i="4"/>
  <c r="R352" i="4"/>
  <c r="S352" i="4"/>
  <c r="T352" i="4"/>
  <c r="U352" i="4"/>
  <c r="H352" i="4"/>
  <c r="H353" i="4"/>
  <c r="D355" i="4"/>
  <c r="F355" i="4"/>
  <c r="G355" i="4"/>
  <c r="H355" i="4"/>
  <c r="I355" i="4"/>
  <c r="J355" i="4"/>
  <c r="K355" i="4"/>
  <c r="L355" i="4"/>
  <c r="N355" i="4"/>
  <c r="O355" i="4"/>
  <c r="P355" i="4"/>
  <c r="Q355" i="4"/>
  <c r="R355" i="4"/>
  <c r="S355" i="4"/>
  <c r="T355" i="4"/>
  <c r="E355" i="4"/>
  <c r="V179" i="4"/>
  <c r="W179" i="4"/>
  <c r="Y179" i="4"/>
  <c r="E353" i="4"/>
  <c r="C16" i="29"/>
  <c r="D16" i="29"/>
  <c r="E16" i="29"/>
  <c r="F16" i="29"/>
  <c r="G16" i="29"/>
  <c r="H16" i="29"/>
  <c r="I16" i="29"/>
  <c r="J16" i="29"/>
  <c r="K16" i="29"/>
  <c r="L16" i="29"/>
  <c r="M16" i="29"/>
  <c r="N16" i="29"/>
  <c r="O16" i="29"/>
  <c r="P16" i="29"/>
  <c r="Q16" i="29"/>
  <c r="R16" i="29"/>
  <c r="S16" i="29"/>
  <c r="T16" i="29"/>
  <c r="V305" i="4"/>
  <c r="W305" i="4"/>
  <c r="Y305" i="4"/>
  <c r="E307" i="4"/>
  <c r="F307" i="4"/>
  <c r="G307" i="4"/>
  <c r="H307" i="4"/>
  <c r="I307" i="4"/>
  <c r="J307" i="4"/>
  <c r="K307" i="4"/>
  <c r="L307" i="4"/>
  <c r="M307" i="4"/>
  <c r="N307" i="4"/>
  <c r="O307" i="4"/>
  <c r="P307" i="4"/>
  <c r="Q307" i="4"/>
  <c r="R307" i="4"/>
  <c r="S307" i="4"/>
  <c r="T307" i="4"/>
  <c r="U307" i="4"/>
  <c r="D307" i="4"/>
  <c r="H219" i="4"/>
  <c r="U16" i="29" l="1"/>
  <c r="V16" i="29"/>
  <c r="X179" i="4"/>
  <c r="X16" i="29"/>
  <c r="X305" i="4"/>
  <c r="W16" i="29" l="1"/>
  <c r="V270" i="4"/>
  <c r="W270" i="4"/>
  <c r="Y270" i="4"/>
  <c r="V252" i="4"/>
  <c r="W252" i="4"/>
  <c r="Y252" i="4"/>
  <c r="V216" i="4"/>
  <c r="W216" i="4"/>
  <c r="Y216" i="4"/>
  <c r="V197" i="4"/>
  <c r="W197" i="4"/>
  <c r="Y197" i="4"/>
  <c r="V162" i="4"/>
  <c r="W162" i="4"/>
  <c r="Y162" i="4"/>
  <c r="V88" i="4"/>
  <c r="W88" i="4"/>
  <c r="Y88" i="4"/>
  <c r="V69" i="4"/>
  <c r="W69" i="4"/>
  <c r="Y69" i="4"/>
  <c r="V50" i="4"/>
  <c r="W50" i="4"/>
  <c r="Y50" i="4"/>
  <c r="V32" i="4"/>
  <c r="W32" i="4"/>
  <c r="Y32" i="4"/>
  <c r="V14" i="4"/>
  <c r="X14" i="4" s="1"/>
  <c r="O347" i="4" l="1"/>
  <c r="Q347" i="4"/>
  <c r="P347" i="4"/>
  <c r="R347" i="4"/>
  <c r="U347" i="4"/>
  <c r="J347" i="4"/>
  <c r="E347" i="4"/>
  <c r="K347" i="4"/>
  <c r="N347" i="4"/>
  <c r="T347" i="4"/>
  <c r="S347" i="4"/>
  <c r="L347" i="4"/>
  <c r="H347" i="4"/>
  <c r="F347" i="4"/>
  <c r="M347" i="4"/>
  <c r="G347" i="4"/>
  <c r="I347" i="4"/>
  <c r="W355" i="4"/>
  <c r="Y355" i="4"/>
  <c r="V355" i="4"/>
  <c r="X270" i="4"/>
  <c r="X252" i="4"/>
  <c r="X216" i="4"/>
  <c r="X197" i="4"/>
  <c r="X162" i="4"/>
  <c r="X88" i="4"/>
  <c r="X69" i="4"/>
  <c r="X50" i="4"/>
  <c r="X32" i="4"/>
  <c r="C9" i="29"/>
  <c r="AC11" i="29"/>
  <c r="AD11" i="29"/>
  <c r="AE11" i="29"/>
  <c r="AK11" i="29"/>
  <c r="AL11" i="29"/>
  <c r="AM11" i="29"/>
  <c r="AN11" i="29"/>
  <c r="AO11" i="29"/>
  <c r="AB11" i="29"/>
  <c r="P354" i="4"/>
  <c r="F354" i="4"/>
  <c r="E354" i="4"/>
  <c r="G354" i="4"/>
  <c r="H354" i="4"/>
  <c r="I354" i="4"/>
  <c r="J354" i="4"/>
  <c r="K354" i="4"/>
  <c r="L354" i="4"/>
  <c r="N354" i="4"/>
  <c r="Q354" i="4"/>
  <c r="U354" i="4"/>
  <c r="D354" i="4"/>
  <c r="E333" i="4"/>
  <c r="D22" i="29" s="1"/>
  <c r="F333" i="4"/>
  <c r="E22" i="29" s="1"/>
  <c r="G333" i="4"/>
  <c r="F22" i="29" s="1"/>
  <c r="H333" i="4"/>
  <c r="G22" i="29" s="1"/>
  <c r="I333" i="4"/>
  <c r="H22" i="29" s="1"/>
  <c r="J333" i="4"/>
  <c r="I22" i="29" s="1"/>
  <c r="K333" i="4"/>
  <c r="J22" i="29" s="1"/>
  <c r="L333" i="4"/>
  <c r="K22" i="29" s="1"/>
  <c r="M333" i="4"/>
  <c r="L22" i="29" s="1"/>
  <c r="N333" i="4"/>
  <c r="M22" i="29" s="1"/>
  <c r="O333" i="4"/>
  <c r="N22" i="29" s="1"/>
  <c r="P333" i="4"/>
  <c r="O22" i="29" s="1"/>
  <c r="Q333" i="4"/>
  <c r="P22" i="29" s="1"/>
  <c r="R333" i="4"/>
  <c r="Q22" i="29" s="1"/>
  <c r="S333" i="4"/>
  <c r="R22" i="29" s="1"/>
  <c r="T333" i="4"/>
  <c r="S22" i="29" s="1"/>
  <c r="U333" i="4"/>
  <c r="T22" i="29" s="1"/>
  <c r="D333" i="4"/>
  <c r="C22" i="29" s="1"/>
  <c r="E290" i="4"/>
  <c r="D20" i="29" s="1"/>
  <c r="F290" i="4"/>
  <c r="E20" i="29" s="1"/>
  <c r="G290" i="4"/>
  <c r="F20" i="29" s="1"/>
  <c r="H290" i="4"/>
  <c r="G20" i="29" s="1"/>
  <c r="I290" i="4"/>
  <c r="H20" i="29" s="1"/>
  <c r="J290" i="4"/>
  <c r="I20" i="29" s="1"/>
  <c r="K290" i="4"/>
  <c r="J20" i="29" s="1"/>
  <c r="L290" i="4"/>
  <c r="K20" i="29" s="1"/>
  <c r="M290" i="4"/>
  <c r="L20" i="29" s="1"/>
  <c r="N290" i="4"/>
  <c r="M20" i="29" s="1"/>
  <c r="O290" i="4"/>
  <c r="N20" i="29" s="1"/>
  <c r="P290" i="4"/>
  <c r="O20" i="29" s="1"/>
  <c r="Q290" i="4"/>
  <c r="P20" i="29" s="1"/>
  <c r="R290" i="4"/>
  <c r="Q20" i="29" s="1"/>
  <c r="S290" i="4"/>
  <c r="R20" i="29" s="1"/>
  <c r="T290" i="4"/>
  <c r="S20" i="29" s="1"/>
  <c r="U290" i="4"/>
  <c r="T20" i="29" s="1"/>
  <c r="D290" i="4"/>
  <c r="C20" i="29" s="1"/>
  <c r="V288" i="4"/>
  <c r="W288" i="4"/>
  <c r="Y288" i="4"/>
  <c r="V251" i="4"/>
  <c r="W251" i="4"/>
  <c r="Y251" i="4"/>
  <c r="V234" i="4"/>
  <c r="V215" i="4"/>
  <c r="W215" i="4"/>
  <c r="Y215" i="4"/>
  <c r="V196" i="4"/>
  <c r="W196" i="4"/>
  <c r="Y196" i="4"/>
  <c r="V178" i="4"/>
  <c r="W178" i="4"/>
  <c r="Y178" i="4"/>
  <c r="V161" i="4"/>
  <c r="W161" i="4"/>
  <c r="Y161" i="4"/>
  <c r="V135" i="4"/>
  <c r="W135" i="4"/>
  <c r="Y135" i="4"/>
  <c r="V119" i="4"/>
  <c r="W119" i="4"/>
  <c r="Y119" i="4"/>
  <c r="V87" i="4"/>
  <c r="W87" i="4"/>
  <c r="Y87" i="4"/>
  <c r="V68" i="4"/>
  <c r="W68" i="4"/>
  <c r="Y68" i="4"/>
  <c r="V49" i="4"/>
  <c r="W49" i="4"/>
  <c r="Y49" i="4"/>
  <c r="V31" i="4"/>
  <c r="W31" i="4"/>
  <c r="Y31" i="4"/>
  <c r="W347" i="4" l="1"/>
  <c r="V347" i="4"/>
  <c r="Y347" i="4"/>
  <c r="AJ11" i="29"/>
  <c r="AI11" i="29"/>
  <c r="AF11" i="29"/>
  <c r="AP11" i="29" s="1"/>
  <c r="AH11" i="29"/>
  <c r="AG11" i="29"/>
  <c r="X355" i="4"/>
  <c r="X161" i="4"/>
  <c r="V354" i="4"/>
  <c r="W354" i="4"/>
  <c r="Y354" i="4"/>
  <c r="X20" i="29"/>
  <c r="V20" i="29"/>
  <c r="U20" i="29"/>
  <c r="X331" i="4"/>
  <c r="X288" i="4"/>
  <c r="X251" i="4"/>
  <c r="X234" i="4"/>
  <c r="X215" i="4"/>
  <c r="X196" i="4"/>
  <c r="X178" i="4"/>
  <c r="X135" i="4"/>
  <c r="X119" i="4"/>
  <c r="X87" i="4"/>
  <c r="X68" i="4"/>
  <c r="X49" i="4"/>
  <c r="X31" i="4"/>
  <c r="AQ11" i="29" l="1"/>
  <c r="X347" i="4"/>
  <c r="W20" i="29"/>
  <c r="X354" i="4"/>
  <c r="G353" i="4"/>
  <c r="F353" i="4"/>
  <c r="I353" i="4"/>
  <c r="J353" i="4"/>
  <c r="K353" i="4"/>
  <c r="L353" i="4"/>
  <c r="N353" i="4"/>
  <c r="O353" i="4"/>
  <c r="P353" i="4"/>
  <c r="Q353" i="4"/>
  <c r="R353" i="4"/>
  <c r="S353" i="4"/>
  <c r="T353" i="4"/>
  <c r="U353" i="4"/>
  <c r="D353" i="4"/>
  <c r="V304" i="4"/>
  <c r="W304" i="4"/>
  <c r="Y304" i="4"/>
  <c r="V269" i="4"/>
  <c r="W269" i="4"/>
  <c r="Y269" i="4"/>
  <c r="V250" i="4"/>
  <c r="W250" i="4"/>
  <c r="Y250" i="4"/>
  <c r="V233" i="4"/>
  <c r="W233" i="4"/>
  <c r="Y233" i="4"/>
  <c r="V214" i="4"/>
  <c r="W214" i="4"/>
  <c r="Y214" i="4"/>
  <c r="E182" i="4"/>
  <c r="D13" i="29" s="1"/>
  <c r="F182" i="4"/>
  <c r="E13" i="29" s="1"/>
  <c r="G182" i="4"/>
  <c r="F13" i="29" s="1"/>
  <c r="H182" i="4"/>
  <c r="G13" i="29" s="1"/>
  <c r="I182" i="4"/>
  <c r="H13" i="29" s="1"/>
  <c r="J182" i="4"/>
  <c r="I13" i="29" s="1"/>
  <c r="K182" i="4"/>
  <c r="J13" i="29" s="1"/>
  <c r="L182" i="4"/>
  <c r="K13" i="29" s="1"/>
  <c r="M182" i="4"/>
  <c r="L13" i="29" s="1"/>
  <c r="N182" i="4"/>
  <c r="M13" i="29" s="1"/>
  <c r="N13" i="29"/>
  <c r="P182" i="4"/>
  <c r="O13" i="29" s="1"/>
  <c r="Q182" i="4"/>
  <c r="P13" i="29" s="1"/>
  <c r="R182" i="4"/>
  <c r="Q13" i="29" s="1"/>
  <c r="S182" i="4"/>
  <c r="R13" i="29" s="1"/>
  <c r="T182" i="4"/>
  <c r="S13" i="29" s="1"/>
  <c r="U182" i="4"/>
  <c r="T13" i="29" s="1"/>
  <c r="D182" i="4"/>
  <c r="C13" i="29" s="1"/>
  <c r="E165" i="4"/>
  <c r="D12" i="29" s="1"/>
  <c r="F165" i="4"/>
  <c r="E12" i="29" s="1"/>
  <c r="G165" i="4"/>
  <c r="F12" i="29" s="1"/>
  <c r="H165" i="4"/>
  <c r="I165" i="4"/>
  <c r="H12" i="29" s="1"/>
  <c r="J165" i="4"/>
  <c r="I12" i="29" s="1"/>
  <c r="K165" i="4"/>
  <c r="J12" i="29" s="1"/>
  <c r="L165" i="4"/>
  <c r="K12" i="29" s="1"/>
  <c r="M165" i="4"/>
  <c r="L12" i="29" s="1"/>
  <c r="N165" i="4"/>
  <c r="M12" i="29" s="1"/>
  <c r="O165" i="4"/>
  <c r="N12" i="29" s="1"/>
  <c r="P165" i="4"/>
  <c r="O12" i="29" s="1"/>
  <c r="Q165" i="4"/>
  <c r="P12" i="29" s="1"/>
  <c r="R165" i="4"/>
  <c r="Q12" i="29" s="1"/>
  <c r="S165" i="4"/>
  <c r="R12" i="29" s="1"/>
  <c r="T165" i="4"/>
  <c r="S12" i="29" s="1"/>
  <c r="U165" i="4"/>
  <c r="T12" i="29" s="1"/>
  <c r="D165" i="4"/>
  <c r="C12" i="29" s="1"/>
  <c r="V134" i="4"/>
  <c r="W134" i="4"/>
  <c r="Y134" i="4"/>
  <c r="V118" i="4"/>
  <c r="W118" i="4"/>
  <c r="Y118" i="4"/>
  <c r="V86" i="4"/>
  <c r="W86" i="4"/>
  <c r="Y86" i="4"/>
  <c r="V67" i="4"/>
  <c r="W67" i="4"/>
  <c r="Y67" i="4"/>
  <c r="V48" i="4"/>
  <c r="W48" i="4"/>
  <c r="Y48" i="4"/>
  <c r="V30" i="4"/>
  <c r="W29" i="4"/>
  <c r="W30" i="4"/>
  <c r="Y30" i="4"/>
  <c r="Y13" i="4"/>
  <c r="W13" i="4"/>
  <c r="V13" i="4"/>
  <c r="V12" i="4"/>
  <c r="W12" i="4"/>
  <c r="Y12" i="4"/>
  <c r="V29" i="4"/>
  <c r="Y29" i="4"/>
  <c r="V47" i="4"/>
  <c r="W47" i="4"/>
  <c r="Y47" i="4"/>
  <c r="V66" i="4"/>
  <c r="W66" i="4"/>
  <c r="Y66" i="4"/>
  <c r="V85" i="4"/>
  <c r="W85" i="4"/>
  <c r="Y85" i="4"/>
  <c r="V117" i="4"/>
  <c r="W117" i="4"/>
  <c r="Y117" i="4"/>
  <c r="V133" i="4"/>
  <c r="W133" i="4"/>
  <c r="Y133" i="4"/>
  <c r="V160" i="4"/>
  <c r="W160" i="4"/>
  <c r="Y160" i="4"/>
  <c r="V177" i="4"/>
  <c r="W177" i="4"/>
  <c r="Y177" i="4"/>
  <c r="V194" i="4"/>
  <c r="W194" i="4"/>
  <c r="Y194" i="4"/>
  <c r="V195" i="4"/>
  <c r="W195" i="4"/>
  <c r="Y195" i="4"/>
  <c r="V213" i="4"/>
  <c r="W213" i="4"/>
  <c r="Y213" i="4"/>
  <c r="V232" i="4"/>
  <c r="W232" i="4"/>
  <c r="Y232" i="4"/>
  <c r="V249" i="4"/>
  <c r="W249" i="4"/>
  <c r="Y249" i="4"/>
  <c r="V268" i="4"/>
  <c r="W268" i="4"/>
  <c r="Y268" i="4"/>
  <c r="V290" i="4"/>
  <c r="W290" i="4"/>
  <c r="Y290" i="4"/>
  <c r="V303" i="4"/>
  <c r="W303" i="4"/>
  <c r="Y303" i="4"/>
  <c r="H255" i="4"/>
  <c r="G18" i="29" s="1"/>
  <c r="G21" i="29"/>
  <c r="D21" i="29"/>
  <c r="E21" i="29"/>
  <c r="F21" i="29"/>
  <c r="H21" i="29"/>
  <c r="I21" i="29"/>
  <c r="J21" i="29"/>
  <c r="K21" i="29"/>
  <c r="L21" i="29"/>
  <c r="M21" i="29"/>
  <c r="N21" i="29"/>
  <c r="O21" i="29"/>
  <c r="P21" i="29"/>
  <c r="Q21" i="29"/>
  <c r="R21" i="29"/>
  <c r="S21" i="29"/>
  <c r="T21" i="29"/>
  <c r="C21" i="29"/>
  <c r="E255" i="4"/>
  <c r="D18" i="29" s="1"/>
  <c r="F255" i="4"/>
  <c r="E18" i="29" s="1"/>
  <c r="G255" i="4"/>
  <c r="F18" i="29" s="1"/>
  <c r="I255" i="4"/>
  <c r="H18" i="29" s="1"/>
  <c r="J255" i="4"/>
  <c r="I18" i="29" s="1"/>
  <c r="K255" i="4"/>
  <c r="J18" i="29" s="1"/>
  <c r="L255" i="4"/>
  <c r="K18" i="29" s="1"/>
  <c r="M255" i="4"/>
  <c r="L18" i="29" s="1"/>
  <c r="N255" i="4"/>
  <c r="M18" i="29" s="1"/>
  <c r="O255" i="4"/>
  <c r="N18" i="29" s="1"/>
  <c r="P255" i="4"/>
  <c r="O18" i="29" s="1"/>
  <c r="Q255" i="4"/>
  <c r="P18" i="29" s="1"/>
  <c r="R255" i="4"/>
  <c r="Q18" i="29" s="1"/>
  <c r="S255" i="4"/>
  <c r="R18" i="29" s="1"/>
  <c r="T255" i="4"/>
  <c r="S18" i="29" s="1"/>
  <c r="U255" i="4"/>
  <c r="T18" i="29" s="1"/>
  <c r="D255" i="4"/>
  <c r="C18" i="29" s="1"/>
  <c r="E236" i="4"/>
  <c r="D17" i="29" s="1"/>
  <c r="F236" i="4"/>
  <c r="E17" i="29" s="1"/>
  <c r="G236" i="4"/>
  <c r="F17" i="29" s="1"/>
  <c r="H236" i="4"/>
  <c r="G17" i="29" s="1"/>
  <c r="I236" i="4"/>
  <c r="H17" i="29" s="1"/>
  <c r="J236" i="4"/>
  <c r="I17" i="29" s="1"/>
  <c r="K236" i="4"/>
  <c r="J17" i="29" s="1"/>
  <c r="L236" i="4"/>
  <c r="K17" i="29" s="1"/>
  <c r="M236" i="4"/>
  <c r="L17" i="29" s="1"/>
  <c r="N236" i="4"/>
  <c r="M17" i="29" s="1"/>
  <c r="O236" i="4"/>
  <c r="N17" i="29" s="1"/>
  <c r="P236" i="4"/>
  <c r="O17" i="29" s="1"/>
  <c r="Q236" i="4"/>
  <c r="P17" i="29" s="1"/>
  <c r="R236" i="4"/>
  <c r="Q17" i="29" s="1"/>
  <c r="S236" i="4"/>
  <c r="R17" i="29" s="1"/>
  <c r="T236" i="4"/>
  <c r="S17" i="29" s="1"/>
  <c r="U236" i="4"/>
  <c r="T17" i="29" s="1"/>
  <c r="D236" i="4"/>
  <c r="C17" i="29" s="1"/>
  <c r="E219" i="4"/>
  <c r="D15" i="29" s="1"/>
  <c r="F219" i="4"/>
  <c r="E15" i="29" s="1"/>
  <c r="G219" i="4"/>
  <c r="F15" i="29" s="1"/>
  <c r="G15" i="29"/>
  <c r="I219" i="4"/>
  <c r="H15" i="29" s="1"/>
  <c r="J219" i="4"/>
  <c r="I15" i="29" s="1"/>
  <c r="K219" i="4"/>
  <c r="J15" i="29" s="1"/>
  <c r="L219" i="4"/>
  <c r="K15" i="29" s="1"/>
  <c r="M219" i="4"/>
  <c r="L15" i="29" s="1"/>
  <c r="M15" i="29"/>
  <c r="O219" i="4"/>
  <c r="N15" i="29" s="1"/>
  <c r="P219" i="4"/>
  <c r="O15" i="29" s="1"/>
  <c r="Q219" i="4"/>
  <c r="P15" i="29" s="1"/>
  <c r="R219" i="4"/>
  <c r="Q15" i="29" s="1"/>
  <c r="S219" i="4"/>
  <c r="R15" i="29" s="1"/>
  <c r="T219" i="4"/>
  <c r="S15" i="29" s="1"/>
  <c r="U219" i="4"/>
  <c r="T15" i="29" s="1"/>
  <c r="D219" i="4"/>
  <c r="C15" i="29" s="1"/>
  <c r="E200" i="4"/>
  <c r="D14" i="29" s="1"/>
  <c r="F200" i="4"/>
  <c r="E14" i="29" s="1"/>
  <c r="G200" i="4"/>
  <c r="F14" i="29" s="1"/>
  <c r="H200" i="4"/>
  <c r="G14" i="29" s="1"/>
  <c r="I200" i="4"/>
  <c r="H14" i="29" s="1"/>
  <c r="J200" i="4"/>
  <c r="I14" i="29" s="1"/>
  <c r="K200" i="4"/>
  <c r="J14" i="29" s="1"/>
  <c r="L200" i="4"/>
  <c r="K14" i="29" s="1"/>
  <c r="M200" i="4"/>
  <c r="L14" i="29" s="1"/>
  <c r="N200" i="4"/>
  <c r="M14" i="29" s="1"/>
  <c r="O200" i="4"/>
  <c r="N14" i="29" s="1"/>
  <c r="P200" i="4"/>
  <c r="O14" i="29" s="1"/>
  <c r="Q200" i="4"/>
  <c r="P14" i="29" s="1"/>
  <c r="R200" i="4"/>
  <c r="Q14" i="29" s="1"/>
  <c r="S200" i="4"/>
  <c r="R14" i="29" s="1"/>
  <c r="T200" i="4"/>
  <c r="S14" i="29" s="1"/>
  <c r="U200" i="4"/>
  <c r="T14" i="29" s="1"/>
  <c r="D200" i="4"/>
  <c r="C14" i="29" s="1"/>
  <c r="E138" i="4"/>
  <c r="D11" i="29" s="1"/>
  <c r="F138" i="4"/>
  <c r="E11" i="29" s="1"/>
  <c r="G138" i="4"/>
  <c r="F11" i="29" s="1"/>
  <c r="H138" i="4"/>
  <c r="G11" i="29" s="1"/>
  <c r="I138" i="4"/>
  <c r="H11" i="29" s="1"/>
  <c r="J138" i="4"/>
  <c r="I11" i="29" s="1"/>
  <c r="K138" i="4"/>
  <c r="J11" i="29" s="1"/>
  <c r="L138" i="4"/>
  <c r="K11" i="29" s="1"/>
  <c r="M138" i="4"/>
  <c r="L11" i="29" s="1"/>
  <c r="N138" i="4"/>
  <c r="M11" i="29" s="1"/>
  <c r="O138" i="4"/>
  <c r="N11" i="29" s="1"/>
  <c r="P138" i="4"/>
  <c r="O11" i="29" s="1"/>
  <c r="Q138" i="4"/>
  <c r="P11" i="29" s="1"/>
  <c r="R138" i="4"/>
  <c r="Q11" i="29" s="1"/>
  <c r="S138" i="4"/>
  <c r="R11" i="29" s="1"/>
  <c r="T138" i="4"/>
  <c r="S11" i="29" s="1"/>
  <c r="U138" i="4"/>
  <c r="T11" i="29" s="1"/>
  <c r="D138" i="4"/>
  <c r="C11" i="29" s="1"/>
  <c r="E121" i="4"/>
  <c r="D10" i="29" s="1"/>
  <c r="F121" i="4"/>
  <c r="E10" i="29" s="1"/>
  <c r="G121" i="4"/>
  <c r="F10" i="29" s="1"/>
  <c r="H121" i="4"/>
  <c r="G10" i="29" s="1"/>
  <c r="I121" i="4"/>
  <c r="H10" i="29" s="1"/>
  <c r="J121" i="4"/>
  <c r="I10" i="29" s="1"/>
  <c r="K121" i="4"/>
  <c r="J10" i="29" s="1"/>
  <c r="L121" i="4"/>
  <c r="K10" i="29" s="1"/>
  <c r="M121" i="4"/>
  <c r="L10" i="29" s="1"/>
  <c r="N121" i="4"/>
  <c r="M10" i="29" s="1"/>
  <c r="O121" i="4"/>
  <c r="N10" i="29" s="1"/>
  <c r="P121" i="4"/>
  <c r="O10" i="29" s="1"/>
  <c r="Q121" i="4"/>
  <c r="P10" i="29" s="1"/>
  <c r="R121" i="4"/>
  <c r="Q10" i="29" s="1"/>
  <c r="S121" i="4"/>
  <c r="R10" i="29" s="1"/>
  <c r="T121" i="4"/>
  <c r="S10" i="29" s="1"/>
  <c r="U121" i="4"/>
  <c r="T10" i="29" s="1"/>
  <c r="D121" i="4"/>
  <c r="C10" i="29" s="1"/>
  <c r="E91" i="4"/>
  <c r="D9" i="29" s="1"/>
  <c r="F91" i="4"/>
  <c r="E9" i="29" s="1"/>
  <c r="G91" i="4"/>
  <c r="F9" i="29" s="1"/>
  <c r="H91" i="4"/>
  <c r="G9" i="29" s="1"/>
  <c r="I91" i="4"/>
  <c r="H9" i="29" s="1"/>
  <c r="J91" i="4"/>
  <c r="I9" i="29" s="1"/>
  <c r="K91" i="4"/>
  <c r="J9" i="29" s="1"/>
  <c r="L91" i="4"/>
  <c r="K9" i="29" s="1"/>
  <c r="M91" i="4"/>
  <c r="L9" i="29" s="1"/>
  <c r="N91" i="4"/>
  <c r="M9" i="29" s="1"/>
  <c r="O91" i="4"/>
  <c r="N9" i="29" s="1"/>
  <c r="P91" i="4"/>
  <c r="O9" i="29" s="1"/>
  <c r="Q91" i="4"/>
  <c r="P9" i="29" s="1"/>
  <c r="R91" i="4"/>
  <c r="Q9" i="29" s="1"/>
  <c r="S91" i="4"/>
  <c r="R9" i="29" s="1"/>
  <c r="T91" i="4"/>
  <c r="S9" i="29" s="1"/>
  <c r="U91" i="4"/>
  <c r="T9" i="29" s="1"/>
  <c r="E72" i="4"/>
  <c r="D8" i="29" s="1"/>
  <c r="F72" i="4"/>
  <c r="E8" i="29" s="1"/>
  <c r="G72" i="4"/>
  <c r="F8" i="29" s="1"/>
  <c r="H72" i="4"/>
  <c r="G8" i="29" s="1"/>
  <c r="I72" i="4"/>
  <c r="H8" i="29" s="1"/>
  <c r="J72" i="4"/>
  <c r="I8" i="29" s="1"/>
  <c r="K72" i="4"/>
  <c r="J8" i="29" s="1"/>
  <c r="L72" i="4"/>
  <c r="K8" i="29" s="1"/>
  <c r="M72" i="4"/>
  <c r="L8" i="29" s="1"/>
  <c r="N72" i="4"/>
  <c r="M8" i="29" s="1"/>
  <c r="O72" i="4"/>
  <c r="N8" i="29" s="1"/>
  <c r="P72" i="4"/>
  <c r="O8" i="29" s="1"/>
  <c r="Q72" i="4"/>
  <c r="P8" i="29" s="1"/>
  <c r="R72" i="4"/>
  <c r="Q8" i="29" s="1"/>
  <c r="S72" i="4"/>
  <c r="R8" i="29" s="1"/>
  <c r="T72" i="4"/>
  <c r="S8" i="29" s="1"/>
  <c r="U72" i="4"/>
  <c r="T8" i="29" s="1"/>
  <c r="D72" i="4"/>
  <c r="C8" i="29" s="1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T53" i="4"/>
  <c r="U53" i="4"/>
  <c r="D53" i="4"/>
  <c r="X194" i="4" l="1"/>
  <c r="W353" i="4"/>
  <c r="V21" i="29"/>
  <c r="X13" i="29"/>
  <c r="U13" i="29"/>
  <c r="V10" i="29"/>
  <c r="V18" i="29"/>
  <c r="X9" i="29"/>
  <c r="U9" i="29"/>
  <c r="X17" i="29"/>
  <c r="U17" i="29"/>
  <c r="V12" i="29"/>
  <c r="V15" i="29"/>
  <c r="X14" i="29"/>
  <c r="U14" i="29"/>
  <c r="V11" i="29"/>
  <c r="X11" i="29"/>
  <c r="U11" i="29"/>
  <c r="X10" i="29"/>
  <c r="U10" i="29"/>
  <c r="U21" i="29"/>
  <c r="X21" i="29"/>
  <c r="V13" i="29"/>
  <c r="V9" i="29"/>
  <c r="V17" i="29"/>
  <c r="U18" i="29"/>
  <c r="X18" i="29"/>
  <c r="V8" i="29"/>
  <c r="X15" i="29"/>
  <c r="U15" i="29"/>
  <c r="X8" i="29"/>
  <c r="U8" i="29"/>
  <c r="V14" i="29"/>
  <c r="Y353" i="4"/>
  <c r="Y165" i="4"/>
  <c r="G12" i="29"/>
  <c r="V353" i="4"/>
  <c r="X118" i="4"/>
  <c r="X249" i="4"/>
  <c r="X303" i="4"/>
  <c r="Y236" i="4"/>
  <c r="W182" i="4"/>
  <c r="Y182" i="4"/>
  <c r="X232" i="4"/>
  <c r="X304" i="4"/>
  <c r="X47" i="4"/>
  <c r="X13" i="4"/>
  <c r="W165" i="4"/>
  <c r="Y91" i="4"/>
  <c r="V236" i="4"/>
  <c r="X66" i="4"/>
  <c r="X30" i="4"/>
  <c r="X29" i="4"/>
  <c r="W307" i="4"/>
  <c r="W121" i="4"/>
  <c r="X117" i="4"/>
  <c r="V182" i="4"/>
  <c r="V307" i="4"/>
  <c r="X213" i="4"/>
  <c r="V165" i="4"/>
  <c r="X269" i="4"/>
  <c r="W255" i="4"/>
  <c r="V255" i="4"/>
  <c r="Y255" i="4"/>
  <c r="X250" i="4"/>
  <c r="X233" i="4"/>
  <c r="V219" i="4"/>
  <c r="W219" i="4"/>
  <c r="X214" i="4"/>
  <c r="V200" i="4"/>
  <c r="W200" i="4"/>
  <c r="Y200" i="4"/>
  <c r="X177" i="4"/>
  <c r="X160" i="4"/>
  <c r="W236" i="4"/>
  <c r="W91" i="4"/>
  <c r="X48" i="4"/>
  <c r="X268" i="4"/>
  <c r="Y307" i="4"/>
  <c r="Y219" i="4"/>
  <c r="X86" i="4"/>
  <c r="Y121" i="4"/>
  <c r="V138" i="4"/>
  <c r="Y138" i="4"/>
  <c r="W138" i="4"/>
  <c r="X134" i="4"/>
  <c r="V121" i="4"/>
  <c r="V91" i="4"/>
  <c r="W72" i="4"/>
  <c r="X67" i="4"/>
  <c r="Y72" i="4"/>
  <c r="V72" i="4"/>
  <c r="Y53" i="4"/>
  <c r="V53" i="4"/>
  <c r="W53" i="4"/>
  <c r="X290" i="4"/>
  <c r="X195" i="4"/>
  <c r="X133" i="4"/>
  <c r="X85" i="4"/>
  <c r="X12" i="4"/>
  <c r="E272" i="4"/>
  <c r="D19" i="29" s="1"/>
  <c r="F272" i="4"/>
  <c r="E19" i="29" s="1"/>
  <c r="G272" i="4"/>
  <c r="F19" i="29" s="1"/>
  <c r="H272" i="4"/>
  <c r="G19" i="29" s="1"/>
  <c r="I272" i="4"/>
  <c r="H19" i="29" s="1"/>
  <c r="J272" i="4"/>
  <c r="I19" i="29" s="1"/>
  <c r="K272" i="4"/>
  <c r="J19" i="29" s="1"/>
  <c r="L272" i="4"/>
  <c r="K19" i="29" s="1"/>
  <c r="M272" i="4"/>
  <c r="L19" i="29" s="1"/>
  <c r="N272" i="4"/>
  <c r="M19" i="29" s="1"/>
  <c r="O272" i="4"/>
  <c r="N19" i="29" s="1"/>
  <c r="P272" i="4"/>
  <c r="O19" i="29" s="1"/>
  <c r="Q272" i="4"/>
  <c r="P19" i="29" s="1"/>
  <c r="R272" i="4"/>
  <c r="Q19" i="29" s="1"/>
  <c r="S272" i="4"/>
  <c r="R19" i="29" s="1"/>
  <c r="T272" i="4"/>
  <c r="S19" i="29" s="1"/>
  <c r="U272" i="4"/>
  <c r="T19" i="29" s="1"/>
  <c r="D272" i="4"/>
  <c r="C19" i="29" s="1"/>
  <c r="W18" i="29" l="1"/>
  <c r="W9" i="29"/>
  <c r="AB14" i="29"/>
  <c r="AD14" i="29"/>
  <c r="AO14" i="29"/>
  <c r="AN14" i="29"/>
  <c r="AK14" i="29"/>
  <c r="AI14" i="29"/>
  <c r="AC14" i="29"/>
  <c r="AL14" i="29"/>
  <c r="AE14" i="29"/>
  <c r="AM14" i="29"/>
  <c r="AJ14" i="29"/>
  <c r="AH14" i="29"/>
  <c r="AG14" i="29"/>
  <c r="W21" i="29"/>
  <c r="W11" i="29"/>
  <c r="W13" i="29"/>
  <c r="X353" i="4"/>
  <c r="W10" i="29"/>
  <c r="W17" i="29"/>
  <c r="W14" i="29"/>
  <c r="V19" i="29"/>
  <c r="X19" i="29"/>
  <c r="U19" i="29"/>
  <c r="W15" i="29"/>
  <c r="U12" i="29"/>
  <c r="W12" i="29" s="1"/>
  <c r="X12" i="29"/>
  <c r="W8" i="29"/>
  <c r="X182" i="4"/>
  <c r="X307" i="4"/>
  <c r="X91" i="4"/>
  <c r="X255" i="4"/>
  <c r="X165" i="4"/>
  <c r="X219" i="4"/>
  <c r="X236" i="4"/>
  <c r="X200" i="4"/>
  <c r="X121" i="4"/>
  <c r="W272" i="4"/>
  <c r="V272" i="4"/>
  <c r="Y272" i="4"/>
  <c r="X138" i="4"/>
  <c r="X72" i="4"/>
  <c r="X53" i="4"/>
  <c r="R199" i="5"/>
  <c r="S199" i="5"/>
  <c r="AF14" i="29" l="1"/>
  <c r="AP14" i="29" s="1"/>
  <c r="AQ14" i="29"/>
  <c r="W19" i="29"/>
  <c r="X272" i="4"/>
  <c r="E358" i="4"/>
  <c r="E16" i="4"/>
  <c r="F16" i="4"/>
  <c r="G16" i="4"/>
  <c r="H16" i="4"/>
  <c r="I16" i="4"/>
  <c r="J16" i="4"/>
  <c r="K16" i="4"/>
  <c r="L16" i="4"/>
  <c r="M16" i="4"/>
  <c r="N16" i="4"/>
  <c r="O16" i="4"/>
  <c r="P16" i="4"/>
  <c r="R16" i="4"/>
  <c r="S16" i="4"/>
  <c r="T16" i="4"/>
  <c r="U16" i="4"/>
  <c r="D16" i="4"/>
  <c r="C23" i="29" s="1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F358" i="4"/>
  <c r="G358" i="4"/>
  <c r="K358" i="4"/>
  <c r="L358" i="4"/>
  <c r="M358" i="4"/>
  <c r="N358" i="4"/>
  <c r="P358" i="4"/>
  <c r="Q358" i="4"/>
  <c r="R358" i="4"/>
  <c r="S358" i="4"/>
  <c r="T358" i="4"/>
  <c r="U358" i="4"/>
  <c r="D358" i="4"/>
  <c r="P23" i="29" l="1"/>
  <c r="O23" i="29"/>
  <c r="E23" i="29"/>
  <c r="L23" i="29"/>
  <c r="K23" i="29"/>
  <c r="T23" i="29"/>
  <c r="J23" i="29"/>
  <c r="F23" i="29"/>
  <c r="D23" i="29"/>
  <c r="N23" i="29"/>
  <c r="M23" i="29"/>
  <c r="Q23" i="29"/>
  <c r="G23" i="29"/>
  <c r="S23" i="29"/>
  <c r="I23" i="29"/>
  <c r="R23" i="29"/>
  <c r="H23" i="29"/>
  <c r="J358" i="4"/>
  <c r="W352" i="4"/>
  <c r="V34" i="4"/>
  <c r="W34" i="4"/>
  <c r="Y34" i="4"/>
  <c r="V16" i="4"/>
  <c r="W16" i="4"/>
  <c r="Y16" i="4"/>
  <c r="H358" i="4"/>
  <c r="V352" i="4"/>
  <c r="Y352" i="4"/>
  <c r="I358" i="4"/>
  <c r="V23" i="29" l="1"/>
  <c r="X23" i="29"/>
  <c r="U23" i="29"/>
  <c r="X352" i="4"/>
  <c r="W358" i="4"/>
  <c r="X34" i="4"/>
  <c r="X16" i="4"/>
  <c r="V358" i="4"/>
  <c r="Y358" i="4"/>
  <c r="D285" i="4"/>
  <c r="E285" i="4"/>
  <c r="F285" i="4"/>
  <c r="G285" i="4"/>
  <c r="J285" i="4"/>
  <c r="K285" i="4"/>
  <c r="L285" i="4"/>
  <c r="M285" i="4"/>
  <c r="N285" i="4"/>
  <c r="O285" i="4"/>
  <c r="P285" i="4"/>
  <c r="Q285" i="4"/>
  <c r="R285" i="4"/>
  <c r="S285" i="4"/>
  <c r="T285" i="4"/>
  <c r="U285" i="4"/>
  <c r="D265" i="4"/>
  <c r="W23" i="29" l="1"/>
  <c r="Q292" i="4"/>
  <c r="G292" i="4"/>
  <c r="D274" i="4"/>
  <c r="M292" i="4"/>
  <c r="L292" i="4"/>
  <c r="X358" i="4"/>
  <c r="I285" i="4"/>
  <c r="H285" i="4"/>
  <c r="R82" i="4"/>
  <c r="H82" i="4"/>
  <c r="P82" i="4"/>
  <c r="F82" i="4"/>
  <c r="N82" i="4"/>
  <c r="O82" i="4"/>
  <c r="E82" i="4"/>
  <c r="D82" i="4"/>
  <c r="T82" i="4"/>
  <c r="S82" i="4"/>
  <c r="I82" i="4"/>
  <c r="Q82" i="4"/>
  <c r="G82" i="4"/>
  <c r="J82" i="4"/>
  <c r="M82" i="4"/>
  <c r="L82" i="4"/>
  <c r="U82" i="4"/>
  <c r="K82" i="4"/>
  <c r="S292" i="4"/>
  <c r="D210" i="4"/>
  <c r="J292" i="4"/>
  <c r="T292" i="4"/>
  <c r="N292" i="4"/>
  <c r="E292" i="4"/>
  <c r="O292" i="4"/>
  <c r="D292" i="4"/>
  <c r="F292" i="4"/>
  <c r="P292" i="4"/>
  <c r="R292" i="4"/>
  <c r="K292" i="4"/>
  <c r="U292" i="4"/>
  <c r="E349" i="4" l="1"/>
  <c r="E359" i="4" s="1"/>
  <c r="L93" i="4"/>
  <c r="J93" i="4"/>
  <c r="G93" i="4"/>
  <c r="Q93" i="4"/>
  <c r="F93" i="4"/>
  <c r="S93" i="4"/>
  <c r="T93" i="4"/>
  <c r="R93" i="4"/>
  <c r="K93" i="4"/>
  <c r="D93" i="4"/>
  <c r="O93" i="4"/>
  <c r="M93" i="4"/>
  <c r="N93" i="4"/>
  <c r="W285" i="4"/>
  <c r="D221" i="4"/>
  <c r="P93" i="4"/>
  <c r="U93" i="4"/>
  <c r="E93" i="4"/>
  <c r="H292" i="4"/>
  <c r="V292" i="4" s="1"/>
  <c r="W345" i="4"/>
  <c r="I292" i="4"/>
  <c r="W292" i="4" s="1"/>
  <c r="W346" i="4"/>
  <c r="H93" i="4"/>
  <c r="V82" i="4"/>
  <c r="Y82" i="4"/>
  <c r="V285" i="4"/>
  <c r="Y285" i="4"/>
  <c r="W82" i="4"/>
  <c r="Y345" i="4"/>
  <c r="V345" i="4"/>
  <c r="Y346" i="4"/>
  <c r="V346" i="4"/>
  <c r="I93" i="4"/>
  <c r="T349" i="4"/>
  <c r="T359" i="4" s="1"/>
  <c r="G349" i="4"/>
  <c r="G359" i="4" s="1"/>
  <c r="F349" i="4"/>
  <c r="F359" i="4" s="1"/>
  <c r="P349" i="4"/>
  <c r="P359" i="4" s="1"/>
  <c r="U349" i="4"/>
  <c r="U359" i="4" s="1"/>
  <c r="D349" i="4"/>
  <c r="D359" i="4" s="1"/>
  <c r="Q349" i="4"/>
  <c r="Q359" i="4" s="1"/>
  <c r="H349" i="4"/>
  <c r="L349" i="4"/>
  <c r="L359" i="4" s="1"/>
  <c r="R349" i="4"/>
  <c r="R359" i="4" s="1"/>
  <c r="O349" i="4"/>
  <c r="O359" i="4" s="1"/>
  <c r="M349" i="4"/>
  <c r="M359" i="4" s="1"/>
  <c r="N349" i="4"/>
  <c r="N359" i="4" s="1"/>
  <c r="I349" i="4"/>
  <c r="S349" i="4"/>
  <c r="S359" i="4" s="1"/>
  <c r="K349" i="4"/>
  <c r="K359" i="4" s="1"/>
  <c r="J349" i="4"/>
  <c r="J359" i="4" s="1"/>
  <c r="Y292" i="4" l="1"/>
  <c r="X285" i="4"/>
  <c r="W93" i="4"/>
  <c r="X345" i="4"/>
  <c r="X292" i="4"/>
  <c r="X346" i="4"/>
  <c r="X82" i="4"/>
  <c r="V93" i="4"/>
  <c r="Y93" i="4"/>
  <c r="H359" i="4"/>
  <c r="Y349" i="4"/>
  <c r="V349" i="4"/>
  <c r="I359" i="4"/>
  <c r="W359" i="4" s="1"/>
  <c r="W349" i="4"/>
  <c r="D191" i="4"/>
  <c r="E191" i="4"/>
  <c r="F191" i="4"/>
  <c r="G191" i="4"/>
  <c r="H191" i="4"/>
  <c r="I191" i="4"/>
  <c r="J191" i="4"/>
  <c r="K191" i="4"/>
  <c r="L191" i="4"/>
  <c r="M191" i="4"/>
  <c r="N191" i="4"/>
  <c r="O191" i="4"/>
  <c r="P191" i="4"/>
  <c r="Q191" i="4"/>
  <c r="R191" i="4"/>
  <c r="S191" i="4"/>
  <c r="T191" i="4"/>
  <c r="U191" i="4"/>
  <c r="E265" i="4"/>
  <c r="F265" i="4"/>
  <c r="G265" i="4"/>
  <c r="H265" i="4"/>
  <c r="I265" i="4"/>
  <c r="J265" i="4"/>
  <c r="K265" i="4"/>
  <c r="L265" i="4"/>
  <c r="M265" i="4"/>
  <c r="N265" i="4"/>
  <c r="O265" i="4"/>
  <c r="P265" i="4"/>
  <c r="Q265" i="4"/>
  <c r="R265" i="4"/>
  <c r="S265" i="4"/>
  <c r="T265" i="4"/>
  <c r="U265" i="4"/>
  <c r="D229" i="4"/>
  <c r="E229" i="4"/>
  <c r="F229" i="4"/>
  <c r="G229" i="4"/>
  <c r="H229" i="4"/>
  <c r="I229" i="4"/>
  <c r="J229" i="4"/>
  <c r="K229" i="4"/>
  <c r="L229" i="4"/>
  <c r="M229" i="4"/>
  <c r="N229" i="4"/>
  <c r="O229" i="4"/>
  <c r="P229" i="4"/>
  <c r="Q229" i="4"/>
  <c r="R229" i="4"/>
  <c r="S229" i="4"/>
  <c r="T229" i="4"/>
  <c r="U229" i="4"/>
  <c r="E210" i="4"/>
  <c r="F210" i="4"/>
  <c r="G210" i="4"/>
  <c r="H210" i="4"/>
  <c r="I210" i="4"/>
  <c r="J210" i="4"/>
  <c r="K210" i="4"/>
  <c r="L210" i="4"/>
  <c r="M210" i="4"/>
  <c r="N210" i="4"/>
  <c r="O210" i="4"/>
  <c r="P210" i="4"/>
  <c r="Q210" i="4"/>
  <c r="R210" i="4"/>
  <c r="S210" i="4"/>
  <c r="T210" i="4"/>
  <c r="U210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X93" i="4" l="1"/>
  <c r="W191" i="4"/>
  <c r="V191" i="4"/>
  <c r="Y191" i="4"/>
  <c r="V229" i="4"/>
  <c r="Y229" i="4"/>
  <c r="W210" i="4"/>
  <c r="W265" i="4"/>
  <c r="W229" i="4"/>
  <c r="W114" i="4"/>
  <c r="V210" i="4"/>
  <c r="Y210" i="4"/>
  <c r="Y265" i="4"/>
  <c r="V265" i="4"/>
  <c r="V114" i="4"/>
  <c r="Y114" i="4"/>
  <c r="X349" i="4"/>
  <c r="V359" i="4"/>
  <c r="X359" i="4" s="1"/>
  <c r="Y359" i="4"/>
  <c r="Q201" i="5"/>
  <c r="G221" i="4"/>
  <c r="O221" i="4"/>
  <c r="E221" i="4"/>
  <c r="R221" i="4"/>
  <c r="P221" i="4"/>
  <c r="F221" i="4"/>
  <c r="Q221" i="4"/>
  <c r="D123" i="4"/>
  <c r="J221" i="4"/>
  <c r="T221" i="4"/>
  <c r="M221" i="4"/>
  <c r="L221" i="4"/>
  <c r="K221" i="4"/>
  <c r="S221" i="4"/>
  <c r="N221" i="4"/>
  <c r="U221" i="4"/>
  <c r="M201" i="5"/>
  <c r="N201" i="5"/>
  <c r="O201" i="5"/>
  <c r="K201" i="5"/>
  <c r="L201" i="5"/>
  <c r="J201" i="5"/>
  <c r="F201" i="5"/>
  <c r="P201" i="5"/>
  <c r="E201" i="5"/>
  <c r="D201" i="5"/>
  <c r="I221" i="4"/>
  <c r="H221" i="4"/>
  <c r="P238" i="4"/>
  <c r="Q238" i="4"/>
  <c r="R238" i="4"/>
  <c r="M238" i="4"/>
  <c r="N238" i="4"/>
  <c r="O238" i="4"/>
  <c r="J238" i="4"/>
  <c r="K238" i="4"/>
  <c r="L238" i="4"/>
  <c r="D238" i="4"/>
  <c r="E238" i="4"/>
  <c r="F238" i="4"/>
  <c r="G238" i="4"/>
  <c r="S238" i="4"/>
  <c r="T238" i="4"/>
  <c r="U238" i="4"/>
  <c r="H238" i="4"/>
  <c r="I238" i="4"/>
  <c r="S202" i="4"/>
  <c r="I202" i="4"/>
  <c r="J274" i="4"/>
  <c r="T274" i="4"/>
  <c r="K274" i="4"/>
  <c r="R274" i="4"/>
  <c r="R202" i="4"/>
  <c r="M274" i="4"/>
  <c r="N274" i="4"/>
  <c r="E274" i="4"/>
  <c r="O274" i="4"/>
  <c r="F274" i="4"/>
  <c r="G274" i="4"/>
  <c r="Q274" i="4"/>
  <c r="L274" i="4"/>
  <c r="P274" i="4"/>
  <c r="S274" i="4"/>
  <c r="U274" i="4"/>
  <c r="H274" i="4"/>
  <c r="I274" i="4"/>
  <c r="N202" i="4"/>
  <c r="O202" i="4"/>
  <c r="Q202" i="4"/>
  <c r="D202" i="4"/>
  <c r="E202" i="4"/>
  <c r="P202" i="4"/>
  <c r="G202" i="4"/>
  <c r="T202" i="4"/>
  <c r="K202" i="4"/>
  <c r="F202" i="4"/>
  <c r="L202" i="4"/>
  <c r="M202" i="4"/>
  <c r="U202" i="4"/>
  <c r="H202" i="4"/>
  <c r="J202" i="4"/>
  <c r="G201" i="5" l="1"/>
  <c r="X191" i="4"/>
  <c r="W274" i="4"/>
  <c r="X114" i="4"/>
  <c r="W238" i="4"/>
  <c r="W202" i="4"/>
  <c r="W221" i="4"/>
  <c r="X229" i="4"/>
  <c r="Y238" i="4"/>
  <c r="V238" i="4"/>
  <c r="Y274" i="4"/>
  <c r="V274" i="4"/>
  <c r="X265" i="4"/>
  <c r="Y202" i="4"/>
  <c r="V202" i="4"/>
  <c r="X210" i="4"/>
  <c r="V221" i="4"/>
  <c r="Y221" i="4"/>
  <c r="X202" i="4" l="1"/>
  <c r="X274" i="4"/>
  <c r="X238" i="4"/>
  <c r="X221" i="4"/>
  <c r="H201" i="5"/>
  <c r="R201" i="5" s="1"/>
  <c r="I201" i="5"/>
  <c r="S201" i="5" s="1"/>
  <c r="D9" i="4" l="1"/>
  <c r="D18" i="4" l="1"/>
  <c r="T335" i="4" l="1"/>
  <c r="J335" i="4"/>
  <c r="S335" i="4"/>
  <c r="R335" i="4"/>
  <c r="Q335" i="4"/>
  <c r="G335" i="4"/>
  <c r="P335" i="4"/>
  <c r="F335" i="4"/>
  <c r="O335" i="4"/>
  <c r="E335" i="4"/>
  <c r="N335" i="4"/>
  <c r="D335" i="4"/>
  <c r="M335" i="4"/>
  <c r="L335" i="4"/>
  <c r="U335" i="4"/>
  <c r="K335" i="4"/>
  <c r="I335" i="4"/>
  <c r="W328" i="4"/>
  <c r="H335" i="4"/>
  <c r="Y328" i="4"/>
  <c r="V328" i="4"/>
  <c r="K321" i="4"/>
  <c r="S321" i="4"/>
  <c r="U321" i="4"/>
  <c r="I321" i="4"/>
  <c r="L321" i="4"/>
  <c r="E321" i="4"/>
  <c r="F321" i="4"/>
  <c r="D321" i="4"/>
  <c r="G321" i="4"/>
  <c r="H321" i="4"/>
  <c r="T321" i="4"/>
  <c r="N321" i="4"/>
  <c r="O321" i="4"/>
  <c r="P321" i="4"/>
  <c r="Q321" i="4"/>
  <c r="R321" i="4"/>
  <c r="M321" i="4"/>
  <c r="J321" i="4"/>
  <c r="W335" i="4" l="1"/>
  <c r="X328" i="4"/>
  <c r="V321" i="4"/>
  <c r="Y321" i="4"/>
  <c r="V335" i="4"/>
  <c r="Y335" i="4"/>
  <c r="W321" i="4"/>
  <c r="X335" i="4" l="1"/>
  <c r="X321" i="4"/>
  <c r="D44" i="4"/>
  <c r="S174" i="4"/>
  <c r="G174" i="4"/>
  <c r="M174" i="4"/>
  <c r="R174" i="4"/>
  <c r="F174" i="4"/>
  <c r="Q174" i="4"/>
  <c r="E174" i="4"/>
  <c r="P174" i="4"/>
  <c r="D174" i="4"/>
  <c r="T174" i="4"/>
  <c r="U174" i="4"/>
  <c r="N174" i="4"/>
  <c r="O174" i="4"/>
  <c r="L174" i="4"/>
  <c r="K174" i="4"/>
  <c r="J174" i="4"/>
  <c r="I174" i="4"/>
  <c r="H174" i="4"/>
  <c r="P184" i="4" l="1"/>
  <c r="J184" i="4"/>
  <c r="E184" i="4"/>
  <c r="Q184" i="4"/>
  <c r="K184" i="4"/>
  <c r="F184" i="4"/>
  <c r="L184" i="4"/>
  <c r="R184" i="4"/>
  <c r="O184" i="4"/>
  <c r="M184" i="4"/>
  <c r="N184" i="4"/>
  <c r="G184" i="4"/>
  <c r="U184" i="4"/>
  <c r="S184" i="4"/>
  <c r="T184" i="4"/>
  <c r="D184" i="4"/>
  <c r="I184" i="4"/>
  <c r="W174" i="4"/>
  <c r="H184" i="4"/>
  <c r="V174" i="4"/>
  <c r="Y174" i="4"/>
  <c r="D55" i="4"/>
  <c r="W184" i="4" l="1"/>
  <c r="V184" i="4"/>
  <c r="Y184" i="4"/>
  <c r="X174" i="4"/>
  <c r="E157" i="4"/>
  <c r="F157" i="4"/>
  <c r="G157" i="4"/>
  <c r="H157" i="4"/>
  <c r="I157" i="4"/>
  <c r="J157" i="4"/>
  <c r="K157" i="4"/>
  <c r="L157" i="4"/>
  <c r="M157" i="4"/>
  <c r="N157" i="4"/>
  <c r="O157" i="4"/>
  <c r="P157" i="4"/>
  <c r="Q157" i="4"/>
  <c r="R157" i="4"/>
  <c r="S157" i="4"/>
  <c r="T157" i="4"/>
  <c r="U157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E246" i="4"/>
  <c r="F246" i="4"/>
  <c r="G246" i="4"/>
  <c r="H246" i="4"/>
  <c r="I246" i="4"/>
  <c r="J246" i="4"/>
  <c r="K246" i="4"/>
  <c r="L246" i="4"/>
  <c r="M246" i="4"/>
  <c r="N246" i="4"/>
  <c r="O246" i="4"/>
  <c r="P246" i="4"/>
  <c r="Q246" i="4"/>
  <c r="R246" i="4"/>
  <c r="S246" i="4"/>
  <c r="T246" i="4"/>
  <c r="U246" i="4"/>
  <c r="D246" i="4"/>
  <c r="D157" i="4"/>
  <c r="E63" i="4"/>
  <c r="F63" i="4"/>
  <c r="G63" i="4"/>
  <c r="H63" i="4"/>
  <c r="I63" i="4"/>
  <c r="J63" i="4"/>
  <c r="K63" i="4"/>
  <c r="L63" i="4"/>
  <c r="M63" i="4"/>
  <c r="N63" i="4"/>
  <c r="O63" i="4"/>
  <c r="O74" i="4" s="1"/>
  <c r="P63" i="4"/>
  <c r="Q63" i="4"/>
  <c r="R63" i="4"/>
  <c r="S63" i="4"/>
  <c r="T63" i="4"/>
  <c r="U63" i="4"/>
  <c r="D63" i="4"/>
  <c r="U300" i="4"/>
  <c r="U309" i="4" s="1"/>
  <c r="T300" i="4"/>
  <c r="T309" i="4" s="1"/>
  <c r="S300" i="4"/>
  <c r="S309" i="4" s="1"/>
  <c r="R300" i="4"/>
  <c r="R309" i="4" s="1"/>
  <c r="Q300" i="4"/>
  <c r="Q309" i="4" s="1"/>
  <c r="P300" i="4"/>
  <c r="P309" i="4" s="1"/>
  <c r="O300" i="4"/>
  <c r="O309" i="4" s="1"/>
  <c r="N300" i="4"/>
  <c r="N309" i="4" s="1"/>
  <c r="M300" i="4"/>
  <c r="M309" i="4" s="1"/>
  <c r="L300" i="4"/>
  <c r="L309" i="4" s="1"/>
  <c r="K300" i="4"/>
  <c r="K309" i="4" s="1"/>
  <c r="J300" i="4"/>
  <c r="J309" i="4" s="1"/>
  <c r="I300" i="4"/>
  <c r="H300" i="4"/>
  <c r="G300" i="4"/>
  <c r="G309" i="4" s="1"/>
  <c r="F300" i="4"/>
  <c r="F309" i="4" s="1"/>
  <c r="E300" i="4"/>
  <c r="E309" i="4" s="1"/>
  <c r="D300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E123" i="4"/>
  <c r="F123" i="4"/>
  <c r="G123" i="4"/>
  <c r="H123" i="4"/>
  <c r="I123" i="4"/>
  <c r="J123" i="4"/>
  <c r="K123" i="4"/>
  <c r="L123" i="4"/>
  <c r="M123" i="4"/>
  <c r="N123" i="4"/>
  <c r="O123" i="4"/>
  <c r="P123" i="4"/>
  <c r="Q123" i="4"/>
  <c r="R123" i="4"/>
  <c r="S123" i="4"/>
  <c r="T123" i="4"/>
  <c r="U123" i="4"/>
  <c r="H309" i="4" l="1"/>
  <c r="I309" i="4"/>
  <c r="X184" i="4"/>
  <c r="S257" i="4"/>
  <c r="O36" i="4"/>
  <c r="M55" i="4"/>
  <c r="S74" i="4"/>
  <c r="S140" i="4"/>
  <c r="P257" i="4"/>
  <c r="F257" i="4"/>
  <c r="M36" i="4"/>
  <c r="Q167" i="4"/>
  <c r="G167" i="4"/>
  <c r="P55" i="4"/>
  <c r="F55" i="4"/>
  <c r="T167" i="4"/>
  <c r="E55" i="4"/>
  <c r="K74" i="4"/>
  <c r="R257" i="4"/>
  <c r="N55" i="4"/>
  <c r="G257" i="4"/>
  <c r="N36" i="4"/>
  <c r="L55" i="4"/>
  <c r="R74" i="4"/>
  <c r="L36" i="4"/>
  <c r="P167" i="4"/>
  <c r="F167" i="4"/>
  <c r="U55" i="4"/>
  <c r="T55" i="4"/>
  <c r="J55" i="4"/>
  <c r="P74" i="4"/>
  <c r="F74" i="4"/>
  <c r="P140" i="4"/>
  <c r="F140" i="4"/>
  <c r="M257" i="4"/>
  <c r="T36" i="4"/>
  <c r="J36" i="4"/>
  <c r="N167" i="4"/>
  <c r="K140" i="4"/>
  <c r="S167" i="4"/>
  <c r="D309" i="4"/>
  <c r="T74" i="4"/>
  <c r="T140" i="4"/>
  <c r="J140" i="4"/>
  <c r="V157" i="4"/>
  <c r="R140" i="4"/>
  <c r="O257" i="4"/>
  <c r="O167" i="4"/>
  <c r="E74" i="4"/>
  <c r="O140" i="4"/>
  <c r="E140" i="4"/>
  <c r="L257" i="4"/>
  <c r="S36" i="4"/>
  <c r="M167" i="4"/>
  <c r="L74" i="4"/>
  <c r="D140" i="4"/>
  <c r="L140" i="4"/>
  <c r="P36" i="4"/>
  <c r="F36" i="4"/>
  <c r="J167" i="4"/>
  <c r="O55" i="4"/>
  <c r="U74" i="4"/>
  <c r="U140" i="4"/>
  <c r="E36" i="4"/>
  <c r="J74" i="4"/>
  <c r="Q257" i="4"/>
  <c r="R167" i="4"/>
  <c r="E257" i="4"/>
  <c r="K55" i="4"/>
  <c r="Q74" i="4"/>
  <c r="G74" i="4"/>
  <c r="Q140" i="4"/>
  <c r="G140" i="4"/>
  <c r="N257" i="4"/>
  <c r="U36" i="4"/>
  <c r="K36" i="4"/>
  <c r="E167" i="4"/>
  <c r="S55" i="4"/>
  <c r="R55" i="4"/>
  <c r="N74" i="4"/>
  <c r="N140" i="4"/>
  <c r="U257" i="4"/>
  <c r="K257" i="4"/>
  <c r="R36" i="4"/>
  <c r="V26" i="4"/>
  <c r="L167" i="4"/>
  <c r="Q55" i="4"/>
  <c r="G55" i="4"/>
  <c r="M74" i="4"/>
  <c r="D257" i="4"/>
  <c r="M140" i="4"/>
  <c r="T257" i="4"/>
  <c r="J257" i="4"/>
  <c r="Q36" i="4"/>
  <c r="G36" i="4"/>
  <c r="U167" i="4"/>
  <c r="K167" i="4"/>
  <c r="H74" i="4"/>
  <c r="V63" i="4"/>
  <c r="Y63" i="4"/>
  <c r="I167" i="4"/>
  <c r="W157" i="4"/>
  <c r="H257" i="4"/>
  <c r="Y246" i="4"/>
  <c r="V246" i="4"/>
  <c r="H167" i="4"/>
  <c r="Y157" i="4"/>
  <c r="I55" i="4"/>
  <c r="W44" i="4"/>
  <c r="W300" i="4"/>
  <c r="I36" i="4"/>
  <c r="W26" i="4"/>
  <c r="I257" i="4"/>
  <c r="W246" i="4"/>
  <c r="W123" i="4"/>
  <c r="I140" i="4"/>
  <c r="V300" i="4"/>
  <c r="Y300" i="4"/>
  <c r="H55" i="4"/>
  <c r="V44" i="4"/>
  <c r="Y44" i="4"/>
  <c r="H36" i="4"/>
  <c r="Y26" i="4"/>
  <c r="I74" i="4"/>
  <c r="W63" i="4"/>
  <c r="V123" i="4"/>
  <c r="Y123" i="4"/>
  <c r="H140" i="4"/>
  <c r="D74" i="4"/>
  <c r="D167" i="4"/>
  <c r="R18" i="4"/>
  <c r="F18" i="4"/>
  <c r="Q18" i="4"/>
  <c r="E18" i="4"/>
  <c r="S18" i="4"/>
  <c r="N18" i="4"/>
  <c r="L18" i="4"/>
  <c r="H18" i="4"/>
  <c r="M18" i="4"/>
  <c r="K18" i="4"/>
  <c r="G18" i="4"/>
  <c r="P18" i="4"/>
  <c r="J18" i="4"/>
  <c r="T18" i="4"/>
  <c r="O18" i="4"/>
  <c r="U18" i="4"/>
  <c r="I18" i="4"/>
  <c r="Y9" i="4"/>
  <c r="W9" i="4"/>
  <c r="V9" i="4"/>
  <c r="W257" i="4" l="1"/>
  <c r="W55" i="4"/>
  <c r="W309" i="4"/>
  <c r="W36" i="4"/>
  <c r="X63" i="4"/>
  <c r="W167" i="4"/>
  <c r="W74" i="4"/>
  <c r="W140" i="4"/>
  <c r="X26" i="4"/>
  <c r="X246" i="4"/>
  <c r="X123" i="4"/>
  <c r="X300" i="4"/>
  <c r="V309" i="4"/>
  <c r="Y309" i="4"/>
  <c r="V36" i="4"/>
  <c r="Y36" i="4"/>
  <c r="X157" i="4"/>
  <c r="V257" i="4"/>
  <c r="Y257" i="4"/>
  <c r="V18" i="4"/>
  <c r="Y18" i="4"/>
  <c r="W18" i="4"/>
  <c r="X44" i="4"/>
  <c r="V140" i="4"/>
  <c r="Y140" i="4"/>
  <c r="V55" i="4"/>
  <c r="Y55" i="4"/>
  <c r="V167" i="4"/>
  <c r="Y167" i="4"/>
  <c r="V74" i="4"/>
  <c r="Y74" i="4"/>
  <c r="X9" i="4"/>
  <c r="X257" i="4" l="1"/>
  <c r="X36" i="4"/>
  <c r="X55" i="4"/>
  <c r="X309" i="4"/>
  <c r="X74" i="4"/>
  <c r="X167" i="4"/>
  <c r="X140" i="4"/>
  <c r="X18" i="4"/>
</calcChain>
</file>

<file path=xl/sharedStrings.xml><?xml version="1.0" encoding="utf-8"?>
<sst xmlns="http://schemas.openxmlformats.org/spreadsheetml/2006/main" count="2155" uniqueCount="260">
  <si>
    <t>AB</t>
  </si>
  <si>
    <t>R</t>
  </si>
  <si>
    <t>H</t>
  </si>
  <si>
    <t>RBI</t>
  </si>
  <si>
    <t>BB</t>
  </si>
  <si>
    <t>K</t>
  </si>
  <si>
    <t>Sam Lebel</t>
  </si>
  <si>
    <t>Logan Janes</t>
  </si>
  <si>
    <t>1B</t>
  </si>
  <si>
    <t>RF</t>
  </si>
  <si>
    <t>2B</t>
  </si>
  <si>
    <t>Joe Ferreira</t>
  </si>
  <si>
    <t>Patrick Pinlac</t>
  </si>
  <si>
    <t>Dawson Fascia</t>
  </si>
  <si>
    <t>Caleb Chramow</t>
  </si>
  <si>
    <t>Batting</t>
  </si>
  <si>
    <t>Pitching</t>
  </si>
  <si>
    <t>Alex Emmerson</t>
  </si>
  <si>
    <t>IP</t>
  </si>
  <si>
    <t>ER</t>
  </si>
  <si>
    <t>Aiden Cowper</t>
  </si>
  <si>
    <t>Myles Swartz</t>
  </si>
  <si>
    <t>Keegan Murphy</t>
  </si>
  <si>
    <t>Ralph Lahey</t>
  </si>
  <si>
    <t>May Update</t>
  </si>
  <si>
    <t>Team</t>
  </si>
  <si>
    <t>Record</t>
  </si>
  <si>
    <t>Win %</t>
  </si>
  <si>
    <t>GB</t>
  </si>
  <si>
    <t>Home</t>
  </si>
  <si>
    <t>Away</t>
  </si>
  <si>
    <t>RA</t>
  </si>
  <si>
    <t>Diff.</t>
  </si>
  <si>
    <t>Last 10</t>
  </si>
  <si>
    <t>Streak</t>
  </si>
  <si>
    <t xml:space="preserve"> </t>
  </si>
  <si>
    <t>Ken Johnson Division</t>
  </si>
  <si>
    <t>Len Andrews Division</t>
  </si>
  <si>
    <t>Team Best -Min 15 AB</t>
  </si>
  <si>
    <t>GP</t>
  </si>
  <si>
    <t>PA</t>
  </si>
  <si>
    <t>3B</t>
  </si>
  <si>
    <t>HR</t>
  </si>
  <si>
    <t>Sac</t>
  </si>
  <si>
    <t>HBP</t>
  </si>
  <si>
    <t>RE</t>
  </si>
  <si>
    <t>FC</t>
  </si>
  <si>
    <t>SB</t>
  </si>
  <si>
    <t>CS</t>
  </si>
  <si>
    <t>OBP</t>
  </si>
  <si>
    <t>SLG</t>
  </si>
  <si>
    <t>OPS</t>
  </si>
  <si>
    <t>AVG</t>
  </si>
  <si>
    <t>Aidan Murphy</t>
  </si>
  <si>
    <t>Team Totals</t>
  </si>
  <si>
    <t>Team Best - Min 5 IP</t>
  </si>
  <si>
    <t>G</t>
  </si>
  <si>
    <t>GS</t>
  </si>
  <si>
    <t>CG</t>
  </si>
  <si>
    <t>Hits</t>
  </si>
  <si>
    <t>WP</t>
  </si>
  <si>
    <t>Won</t>
  </si>
  <si>
    <t>Lost</t>
  </si>
  <si>
    <t>Sv</t>
  </si>
  <si>
    <t>ERA</t>
  </si>
  <si>
    <t>WHIP</t>
  </si>
  <si>
    <t>Jayden Jeminson</t>
  </si>
  <si>
    <t>May</t>
  </si>
  <si>
    <t>June</t>
  </si>
  <si>
    <t>July</t>
  </si>
  <si>
    <t>August</t>
  </si>
  <si>
    <t>Brampton Royals</t>
  </si>
  <si>
    <t>-</t>
  </si>
  <si>
    <t>Won 1</t>
  </si>
  <si>
    <t>Lost 1</t>
  </si>
  <si>
    <t>Won 2</t>
  </si>
  <si>
    <t>Sarnia</t>
  </si>
  <si>
    <t>Playoffs</t>
  </si>
  <si>
    <t>League</t>
  </si>
  <si>
    <t>Tournaments</t>
  </si>
  <si>
    <t>Hap Walters</t>
  </si>
  <si>
    <t>Season Totals</t>
  </si>
  <si>
    <t>June Update</t>
  </si>
  <si>
    <t>#31</t>
  </si>
  <si>
    <t>#72</t>
  </si>
  <si>
    <t>#98</t>
  </si>
  <si>
    <t>#1</t>
  </si>
  <si>
    <t>#3</t>
  </si>
  <si>
    <t>#27</t>
  </si>
  <si>
    <t>#6</t>
  </si>
  <si>
    <t>#23</t>
  </si>
  <si>
    <t>#2</t>
  </si>
  <si>
    <t>#33</t>
  </si>
  <si>
    <t>#19</t>
  </si>
  <si>
    <t>Vaughan</t>
  </si>
  <si>
    <t>Team Best -Min 5 AB</t>
  </si>
  <si>
    <t>9-1</t>
  </si>
  <si>
    <t>Kyle Mucin</t>
  </si>
  <si>
    <t>#83</t>
  </si>
  <si>
    <t>3.5</t>
  </si>
  <si>
    <t>Ivan Jakovljevic</t>
  </si>
  <si>
    <t xml:space="preserve">  </t>
  </si>
  <si>
    <t>#10</t>
  </si>
  <si>
    <t>Nat. Qualifier</t>
  </si>
  <si>
    <t>Tyler Barbier</t>
  </si>
  <si>
    <t>July Update</t>
  </si>
  <si>
    <t>Eric Ferreira</t>
  </si>
  <si>
    <t>Ethan Chramow</t>
  </si>
  <si>
    <t>Brendan Nolet</t>
  </si>
  <si>
    <t>#24</t>
  </si>
  <si>
    <t>London</t>
  </si>
  <si>
    <t>#28</t>
  </si>
  <si>
    <t>#34</t>
  </si>
  <si>
    <t>Patreek Shrestha</t>
  </si>
  <si>
    <t>#17</t>
  </si>
  <si>
    <t xml:space="preserve">   </t>
  </si>
  <si>
    <t>#8</t>
  </si>
  <si>
    <t>Ethan Chramrow</t>
  </si>
  <si>
    <t>Myles Mucin</t>
  </si>
  <si>
    <t>#18</t>
  </si>
  <si>
    <t>#89</t>
  </si>
  <si>
    <t>#29</t>
  </si>
  <si>
    <t>#97</t>
  </si>
  <si>
    <t>Waterloo Tigers</t>
  </si>
  <si>
    <t>Burlington Brants</t>
  </si>
  <si>
    <t>Milton Red Sox</t>
  </si>
  <si>
    <t>Oakville A's</t>
  </si>
  <si>
    <t>Etobicoke Rangers</t>
  </si>
  <si>
    <t>Erindale Cardinals</t>
  </si>
  <si>
    <t>3-4-1</t>
  </si>
  <si>
    <t>2-6</t>
  </si>
  <si>
    <t>5-2</t>
  </si>
  <si>
    <t>3-3</t>
  </si>
  <si>
    <t>2-5</t>
  </si>
  <si>
    <t>1-1</t>
  </si>
  <si>
    <t>4-1</t>
  </si>
  <si>
    <t>2-2</t>
  </si>
  <si>
    <t>1-2</t>
  </si>
  <si>
    <t>3-4</t>
  </si>
  <si>
    <t>0-6</t>
  </si>
  <si>
    <t>0-2</t>
  </si>
  <si>
    <t>0-4</t>
  </si>
  <si>
    <t>Lost 6</t>
  </si>
  <si>
    <t>6-2-1</t>
  </si>
  <si>
    <t>2-1</t>
  </si>
  <si>
    <t>4-1-1</t>
  </si>
  <si>
    <t>.5</t>
  </si>
  <si>
    <t>2.5</t>
  </si>
  <si>
    <t>3-1</t>
  </si>
  <si>
    <t>0-3</t>
  </si>
  <si>
    <t>2-0</t>
  </si>
  <si>
    <t>1-3-1</t>
  </si>
  <si>
    <t>5-1</t>
  </si>
  <si>
    <t>Caymo Gahnow</t>
  </si>
  <si>
    <t>Kevin Linfield</t>
  </si>
  <si>
    <t>#20</t>
  </si>
  <si>
    <t>#88</t>
  </si>
  <si>
    <t>Matteo Ruggirello</t>
  </si>
  <si>
    <t>2026 Tournament Batting</t>
  </si>
  <si>
    <t>2026 Tournament Pitching</t>
  </si>
  <si>
    <t>O Toon</t>
  </si>
  <si>
    <t>Jaden Gadishaw</t>
  </si>
  <si>
    <t>6-8-1</t>
  </si>
  <si>
    <t>12-2</t>
  </si>
  <si>
    <t>9-6-1</t>
  </si>
  <si>
    <t>7-5</t>
  </si>
  <si>
    <t>2-12</t>
  </si>
  <si>
    <t>5-2-1</t>
  </si>
  <si>
    <t>4-4</t>
  </si>
  <si>
    <t>5-4</t>
  </si>
  <si>
    <t>2-3</t>
  </si>
  <si>
    <t>7-1</t>
  </si>
  <si>
    <t>5-3</t>
  </si>
  <si>
    <t>1-5-1</t>
  </si>
  <si>
    <t>5-5</t>
  </si>
  <si>
    <t>2-8</t>
  </si>
  <si>
    <t>8-8</t>
  </si>
  <si>
    <t>6-4</t>
  </si>
  <si>
    <t>7-10</t>
  </si>
  <si>
    <t>Won 4</t>
  </si>
  <si>
    <t>Lost 4</t>
  </si>
  <si>
    <t>Won 7</t>
  </si>
  <si>
    <t>2026 Regular Season Batting</t>
  </si>
  <si>
    <t>2026 Regular Season Pitching</t>
  </si>
  <si>
    <t>Jesse Berney</t>
  </si>
  <si>
    <t>#38</t>
  </si>
  <si>
    <t>8-10-1</t>
  </si>
  <si>
    <t>6-6</t>
  </si>
  <si>
    <t>2-4</t>
  </si>
  <si>
    <t>`</t>
  </si>
  <si>
    <t>15-7-1</t>
  </si>
  <si>
    <t>11-10</t>
  </si>
  <si>
    <t>2-18</t>
  </si>
  <si>
    <t>15-3-1</t>
  </si>
  <si>
    <t>8-2</t>
  </si>
  <si>
    <t>4-5</t>
  </si>
  <si>
    <t>0-8</t>
  </si>
  <si>
    <t>2-10</t>
  </si>
  <si>
    <t>Won 5</t>
  </si>
  <si>
    <t>Lost 2</t>
  </si>
  <si>
    <t>1-9</t>
  </si>
  <si>
    <t>Lost 7</t>
  </si>
  <si>
    <t>8-1-1</t>
  </si>
  <si>
    <t>Won 3</t>
  </si>
  <si>
    <t>11-8</t>
  </si>
  <si>
    <t>8-14-1</t>
  </si>
  <si>
    <t>3-8-1</t>
  </si>
  <si>
    <t>5-6</t>
  </si>
  <si>
    <t>5-4-1</t>
  </si>
  <si>
    <t>Caymo Ghannie</t>
  </si>
  <si>
    <t>Brett Butler</t>
  </si>
  <si>
    <t>#9</t>
  </si>
  <si>
    <t>2026 Batting</t>
  </si>
  <si>
    <t>2026 Pitching</t>
  </si>
  <si>
    <t>Waterloo</t>
  </si>
  <si>
    <t>Burlington</t>
  </si>
  <si>
    <t>Milton</t>
  </si>
  <si>
    <t>Oakville</t>
  </si>
  <si>
    <t>Etobicoke</t>
  </si>
  <si>
    <t>Brampton</t>
  </si>
  <si>
    <t>Erindale</t>
  </si>
  <si>
    <t>Overall</t>
  </si>
  <si>
    <t>August Update</t>
  </si>
  <si>
    <t>58.1</t>
  </si>
  <si>
    <t>Caymon Ghannie</t>
  </si>
  <si>
    <t>16-7-1</t>
  </si>
  <si>
    <t>2-20</t>
  </si>
  <si>
    <t>8-15-1</t>
  </si>
  <si>
    <t>9-2-1</t>
  </si>
  <si>
    <t>0-10</t>
  </si>
  <si>
    <t>5-7</t>
  </si>
  <si>
    <t>7-3</t>
  </si>
  <si>
    <t>Lost 9</t>
  </si>
  <si>
    <t>4.5</t>
  </si>
  <si>
    <t>3</t>
  </si>
  <si>
    <t>9</t>
  </si>
  <si>
    <t>15.2</t>
  </si>
  <si>
    <t>1.1</t>
  </si>
  <si>
    <t>8.2</t>
  </si>
  <si>
    <t>16-8</t>
  </si>
  <si>
    <t>11-12</t>
  </si>
  <si>
    <t>16-4-1</t>
  </si>
  <si>
    <t>9-12-1</t>
  </si>
  <si>
    <t>9-12</t>
  </si>
  <si>
    <t>1.5</t>
  </si>
  <si>
    <t>7.5</t>
  </si>
  <si>
    <t>9.5</t>
  </si>
  <si>
    <t>6.5</t>
  </si>
  <si>
    <t>8-4</t>
  </si>
  <si>
    <t>10-1</t>
  </si>
  <si>
    <t>6-5</t>
  </si>
  <si>
    <t>4-7</t>
  </si>
  <si>
    <t>6-3-1</t>
  </si>
  <si>
    <t>3-7-1</t>
  </si>
  <si>
    <t>Won 8</t>
  </si>
  <si>
    <t>7-2-1</t>
  </si>
  <si>
    <t>15</t>
  </si>
  <si>
    <t>Jesse Berny</t>
  </si>
  <si>
    <t>Team Best -Min 25 AB</t>
  </si>
  <si>
    <t>Team Best - Min 10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</si>
</sst>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"/>
    <numFmt numFmtId="165" formatCode=".000"/>
    <numFmt numFmtId="166" formatCode="0.0"/>
    <numFmt numFmtId="167" formatCode=".0"/>
    <numFmt numFmtId="168" formatCode="#,##0_ ;\-#,##0\ "/>
    <numFmt numFmtId="169" formatCode="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16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6" fontId="0" fillId="0" borderId="0" xfId="0" quotePrefix="1" applyNumberFormat="1" applyAlignment="1">
      <alignment horizontal="center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2" fontId="4" fillId="0" borderId="6" xfId="0" applyNumberFormat="1" applyFont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16" fontId="4" fillId="0" borderId="0" xfId="0" quotePrefix="1" applyNumberFormat="1" applyFont="1" applyAlignment="1">
      <alignment horizontal="center"/>
    </xf>
    <xf numFmtId="9" fontId="0" fillId="0" borderId="0" xfId="0" quotePrefix="1" applyNumberFormat="1" applyAlignment="1">
      <alignment horizontal="center"/>
    </xf>
    <xf numFmtId="14" fontId="0" fillId="0" borderId="0" xfId="0" quotePrefix="1" applyNumberFormat="1" applyAlignment="1">
      <alignment horizontal="center"/>
    </xf>
    <xf numFmtId="165" fontId="4" fillId="0" borderId="0" xfId="0" quotePrefix="1" applyNumberFormat="1" applyFont="1" applyAlignment="1">
      <alignment horizontal="center"/>
    </xf>
    <xf numFmtId="165" fontId="0" fillId="0" borderId="0" xfId="0" quotePrefix="1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quotePrefix="1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center"/>
    </xf>
    <xf numFmtId="12" fontId="0" fillId="0" borderId="0" xfId="0" quotePrefix="1" applyNumberFormat="1" applyAlignment="1">
      <alignment horizontal="center"/>
    </xf>
    <xf numFmtId="0" fontId="4" fillId="2" borderId="5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4" fillId="3" borderId="0" xfId="0" applyNumberFormat="1" applyFont="1" applyFill="1" applyAlignment="1">
      <alignment horizontal="center"/>
    </xf>
    <xf numFmtId="0" fontId="2" fillId="0" borderId="0" xfId="0" applyFont="1"/>
    <xf numFmtId="0" fontId="0" fillId="3" borderId="0" xfId="0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5" fontId="0" fillId="0" borderId="0" xfId="1" quotePrefix="1" applyNumberFormat="1" applyFont="1" applyAlignment="1">
      <alignment horizontal="center"/>
    </xf>
    <xf numFmtId="0" fontId="0" fillId="3" borderId="0" xfId="0" applyFill="1"/>
    <xf numFmtId="166" fontId="0" fillId="0" borderId="0" xfId="0" quotePrefix="1" applyNumberFormat="1" applyAlignment="1">
      <alignment horizontal="center"/>
    </xf>
    <xf numFmtId="167" fontId="0" fillId="0" borderId="0" xfId="0" quotePrefix="1" applyNumberFormat="1" applyAlignment="1">
      <alignment horizontal="center"/>
    </xf>
    <xf numFmtId="0" fontId="4" fillId="2" borderId="5" xfId="0" applyFont="1" applyFill="1" applyBorder="1"/>
    <xf numFmtId="2" fontId="6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6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/>
    <xf numFmtId="0" fontId="11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5" fontId="0" fillId="0" borderId="0" xfId="0" applyNumberFormat="1"/>
    <xf numFmtId="0" fontId="4" fillId="3" borderId="5" xfId="0" applyFont="1" applyFill="1" applyBorder="1"/>
    <xf numFmtId="165" fontId="4" fillId="3" borderId="0" xfId="0" applyNumberFormat="1" applyFont="1" applyFill="1" applyAlignment="1">
      <alignment horizontal="center"/>
    </xf>
    <xf numFmtId="165" fontId="4" fillId="3" borderId="6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5" fontId="4" fillId="2" borderId="6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2" fontId="2" fillId="2" borderId="6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center"/>
    </xf>
    <xf numFmtId="164" fontId="6" fillId="3" borderId="6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4" fontId="5" fillId="3" borderId="8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164" fontId="5" fillId="3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6" fillId="0" borderId="3" xfId="0" applyFont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2" fontId="11" fillId="0" borderId="8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2" fontId="6" fillId="3" borderId="0" xfId="0" applyNumberFormat="1" applyFon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6" fillId="3" borderId="0" xfId="0" applyNumberFormat="1" applyFont="1" applyFill="1" applyAlignment="1">
      <alignment horizontal="center"/>
    </xf>
    <xf numFmtId="165" fontId="6" fillId="3" borderId="6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3" borderId="8" xfId="0" applyNumberFormat="1" applyFont="1" applyFill="1" applyBorder="1" applyAlignment="1">
      <alignment horizontal="center"/>
    </xf>
    <xf numFmtId="165" fontId="5" fillId="3" borderId="0" xfId="0" applyNumberFormat="1" applyFont="1" applyFill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165" fontId="6" fillId="3" borderId="2" xfId="0" applyNumberFormat="1" applyFont="1" applyFill="1" applyBorder="1" applyAlignment="1">
      <alignment horizontal="center"/>
    </xf>
    <xf numFmtId="165" fontId="6" fillId="3" borderId="4" xfId="0" applyNumberFormat="1" applyFont="1" applyFill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165" fontId="11" fillId="0" borderId="6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165" fontId="11" fillId="0" borderId="8" xfId="0" applyNumberFormat="1" applyFont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14" fontId="4" fillId="0" borderId="0" xfId="0" quotePrefix="1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0" borderId="5" xfId="0" applyFont="1" applyBorder="1"/>
    <xf numFmtId="0" fontId="6" fillId="0" borderId="7" xfId="0" applyFont="1" applyBorder="1"/>
    <xf numFmtId="0" fontId="6" fillId="0" borderId="0" xfId="0" applyFont="1"/>
    <xf numFmtId="165" fontId="11" fillId="3" borderId="1" xfId="0" applyNumberFormat="1" applyFont="1" applyFill="1" applyBorder="1" applyAlignment="1">
      <alignment horizontal="center"/>
    </xf>
    <xf numFmtId="165" fontId="11" fillId="3" borderId="8" xfId="0" applyNumberFormat="1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/>
    </xf>
    <xf numFmtId="2" fontId="11" fillId="3" borderId="8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0" fontId="16" fillId="0" borderId="0" xfId="0" applyFont="1"/>
    <xf numFmtId="168" fontId="5" fillId="0" borderId="1" xfId="2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165" fontId="0" fillId="0" borderId="1" xfId="0" quotePrefix="1" applyNumberFormat="1" applyBorder="1" applyAlignment="1">
      <alignment horizontal="center"/>
    </xf>
    <xf numFmtId="0" fontId="5" fillId="0" borderId="0" xfId="0" applyFont="1"/>
    <xf numFmtId="0" fontId="5" fillId="0" borderId="0" xfId="0" quotePrefix="1" applyFont="1" applyAlignment="1">
      <alignment horizontal="center"/>
    </xf>
    <xf numFmtId="165" fontId="5" fillId="0" borderId="0" xfId="0" quotePrefix="1" applyNumberFormat="1" applyFont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11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7" fontId="4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6" fillId="0" borderId="9" xfId="0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2" fontId="0" fillId="0" borderId="0" xfId="0" applyNumberFormat="1" applyAlignment="1">
      <alignment horizontal="center"/>
    </xf>
    <xf numFmtId="166" fontId="4" fillId="2" borderId="0" xfId="0" applyNumberFormat="1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6" fontId="0" fillId="0" borderId="0" xfId="0" applyNumberFormat="1"/>
    <xf numFmtId="166" fontId="6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66" fontId="4" fillId="3" borderId="0" xfId="0" applyNumberFormat="1" applyFont="1" applyFill="1" applyAlignment="1">
      <alignment horizontal="center"/>
    </xf>
    <xf numFmtId="166" fontId="5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6" fillId="3" borderId="0" xfId="0" applyNumberFormat="1" applyFont="1" applyFill="1" applyAlignment="1">
      <alignment horizontal="center"/>
    </xf>
    <xf numFmtId="1" fontId="6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4" fillId="3" borderId="0" xfId="0" applyNumberFormat="1" applyFont="1" applyFill="1" applyAlignment="1">
      <alignment horizontal="center"/>
    </xf>
    <xf numFmtId="167" fontId="4" fillId="3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0" borderId="0" xfId="0" quotePrefix="1" applyNumberFormat="1" applyFont="1" applyAlignment="1">
      <alignment horizontal="center"/>
    </xf>
    <xf numFmtId="2" fontId="4" fillId="0" borderId="6" xfId="0" quotePrefix="1" applyNumberFormat="1" applyFont="1" applyBorder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9" fillId="0" borderId="0" xfId="0" applyFont="1" applyAlignment="1">
      <alignment horizontal="right"/>
    </xf>
    <xf numFmtId="14" fontId="4" fillId="0" borderId="0" xfId="0" quotePrefix="1" applyNumberFormat="1" applyFont="1" applyAlignment="1">
      <alignment horizontal="left"/>
    </xf>
    <xf numFmtId="165" fontId="4" fillId="0" borderId="0" xfId="0" quotePrefix="1" applyNumberFormat="1" applyFont="1" applyAlignment="1">
      <alignment horizontal="left"/>
    </xf>
    <xf numFmtId="0" fontId="4" fillId="0" borderId="0" xfId="0" quotePrefix="1" applyFont="1" applyAlignment="1">
      <alignment horizontal="left"/>
    </xf>
    <xf numFmtId="16" fontId="4" fillId="0" borderId="0" xfId="0" quotePrefix="1" applyNumberFormat="1" applyFont="1" applyAlignment="1">
      <alignment horizontal="left"/>
    </xf>
    <xf numFmtId="0" fontId="0" fillId="0" borderId="0" xfId="0" quotePrefix="1" applyAlignment="1">
      <alignment horizontal="left"/>
    </xf>
    <xf numFmtId="165" fontId="0" fillId="0" borderId="0" xfId="0" quotePrefix="1" applyNumberFormat="1" applyAlignment="1">
      <alignment horizontal="left"/>
    </xf>
    <xf numFmtId="14" fontId="0" fillId="0" borderId="0" xfId="0" quotePrefix="1" applyNumberFormat="1" applyAlignment="1">
      <alignment horizontal="left"/>
    </xf>
    <xf numFmtId="165" fontId="0" fillId="0" borderId="0" xfId="1" quotePrefix="1" applyNumberFormat="1" applyFont="1" applyBorder="1" applyAlignment="1">
      <alignment horizontal="left"/>
    </xf>
    <xf numFmtId="9" fontId="0" fillId="0" borderId="0" xfId="0" quotePrefix="1" applyNumberFormat="1" applyAlignment="1">
      <alignment horizontal="left"/>
    </xf>
    <xf numFmtId="165" fontId="0" fillId="0" borderId="0" xfId="0" applyNumberFormat="1" applyAlignment="1">
      <alignment horizontal="left"/>
    </xf>
    <xf numFmtId="1" fontId="2" fillId="0" borderId="0" xfId="0" applyNumberFormat="1" applyFont="1" applyAlignment="1">
      <alignment horizontal="center"/>
    </xf>
    <xf numFmtId="169" fontId="11" fillId="0" borderId="1" xfId="0" applyNumberFormat="1" applyFont="1" applyBorder="1" applyAlignment="1">
      <alignment horizontal="center"/>
    </xf>
    <xf numFmtId="166" fontId="2" fillId="2" borderId="0" xfId="0" applyNumberFormat="1" applyFont="1" applyFill="1" applyAlignment="1">
      <alignment horizontal="center"/>
    </xf>
    <xf numFmtId="164" fontId="4" fillId="0" borderId="6" xfId="0" applyNumberFormat="1" applyFont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78</xdr:row>
      <xdr:rowOff>209550</xdr:rowOff>
    </xdr:from>
    <xdr:to>
      <xdr:col>1</xdr:col>
      <xdr:colOff>1495425</xdr:colOff>
      <xdr:row>84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A3553AF-7FAE-9551-745E-BCFAFFD17E0D}"/>
            </a:ext>
          </a:extLst>
        </xdr:cNvPr>
        <xdr:cNvSpPr txBox="1"/>
      </xdr:nvSpPr>
      <xdr:spPr>
        <a:xfrm>
          <a:off x="685800" y="15878175"/>
          <a:ext cx="1419225" cy="1085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I added Tyler's double in</a:t>
          </a:r>
          <a:r>
            <a:rPr lang="en-CA" sz="1100" baseline="0"/>
            <a:t> the 2nd inning vs Waterloo on July 23, which he wasn't credited for.</a:t>
          </a:r>
          <a:endParaRPr lang="en-CA" sz="1100"/>
        </a:p>
      </xdr:txBody>
    </xdr:sp>
    <xdr:clientData/>
  </xdr:twoCellAnchor>
  <xdr:oneCellAnchor>
    <xdr:from>
      <xdr:col>27</xdr:col>
      <xdr:colOff>457200</xdr:colOff>
      <xdr:row>81</xdr:row>
      <xdr:rowOff>123825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E3CDA03-847D-6534-362E-FB6CABC8691B}"/>
            </a:ext>
          </a:extLst>
        </xdr:cNvPr>
        <xdr:cNvSpPr txBox="1"/>
      </xdr:nvSpPr>
      <xdr:spPr>
        <a:xfrm>
          <a:off x="10677525" y="1641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CA" sz="1100"/>
        </a:p>
      </xdr:txBody>
    </xdr:sp>
    <xdr:clientData/>
  </xdr:oneCellAnchor>
  <xdr:twoCellAnchor>
    <xdr:from>
      <xdr:col>2</xdr:col>
      <xdr:colOff>47625</xdr:colOff>
      <xdr:row>0</xdr:row>
      <xdr:rowOff>42862</xdr:rowOff>
    </xdr:from>
    <xdr:to>
      <xdr:col>24</xdr:col>
      <xdr:colOff>123825</xdr:colOff>
      <xdr:row>2</xdr:row>
      <xdr:rowOff>238125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771D677-FEDE-21B0-79FA-33ACEF2D6B98}"/>
            </a:ext>
          </a:extLst>
        </xdr:cNvPr>
        <xdr:cNvSpPr txBox="1"/>
      </xdr:nvSpPr>
      <xdr:spPr>
        <a:xfrm>
          <a:off x="2171700" y="42862"/>
          <a:ext cx="6581775" cy="7858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Hap</a:t>
          </a:r>
          <a:r>
            <a:rPr lang="en-C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Walters game July 18 vs Burlington scoring change. Gamechanger included the Brampton 5th inning but the rain prevented Burlington from playing their bottom half of the inning. I have treated it as a four inning game, which means I had to deduct the plays from the Brampton 5th inning. The official score  was 7-2 not 12-2 as previously shown.</a:t>
          </a:r>
          <a:endParaRPr lang="en-CA">
            <a:effectLst/>
          </a:endParaRPr>
        </a:p>
        <a:p>
          <a:endParaRPr lang="en-CA" sz="1100"/>
        </a:p>
      </xdr:txBody>
    </xdr:sp>
    <xdr:clientData/>
  </xdr:twoCellAnchor>
  <xdr:oneCellAnchor>
    <xdr:from>
      <xdr:col>27</xdr:col>
      <xdr:colOff>95250</xdr:colOff>
      <xdr:row>14</xdr:row>
      <xdr:rowOff>104775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226FF68-0AA4-20BA-4984-34B870528A99}"/>
            </a:ext>
          </a:extLst>
        </xdr:cNvPr>
        <xdr:cNvSpPr txBox="1"/>
      </xdr:nvSpPr>
      <xdr:spPr>
        <a:xfrm>
          <a:off x="10315575" y="3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323850</xdr:colOff>
      <xdr:row>17</xdr:row>
      <xdr:rowOff>133350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EC8C551-3DC8-3B9C-7B90-79EBDF509556}"/>
            </a:ext>
          </a:extLst>
        </xdr:cNvPr>
        <xdr:cNvSpPr txBox="1"/>
      </xdr:nvSpPr>
      <xdr:spPr>
        <a:xfrm>
          <a:off x="106775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CA" sz="1100"/>
        </a:p>
      </xdr:txBody>
    </xdr:sp>
    <xdr:clientData/>
  </xdr:oneCellAnchor>
  <xdr:twoCellAnchor>
    <xdr:from>
      <xdr:col>1</xdr:col>
      <xdr:colOff>1514474</xdr:colOff>
      <xdr:row>0</xdr:row>
      <xdr:rowOff>85724</xdr:rowOff>
    </xdr:from>
    <xdr:to>
      <xdr:col>18</xdr:col>
      <xdr:colOff>352424</xdr:colOff>
      <xdr:row>2</xdr:row>
      <xdr:rowOff>276225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52E4E06-A74F-EE4A-4E31-17A36B75BB93}"/>
            </a:ext>
          </a:extLst>
        </xdr:cNvPr>
        <xdr:cNvSpPr txBox="1"/>
      </xdr:nvSpPr>
      <xdr:spPr>
        <a:xfrm>
          <a:off x="2124074" y="85724"/>
          <a:ext cx="5534025" cy="7810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CA" sz="1100"/>
            <a:t>The pitching stats will not be the same as those from Gamechanger.</a:t>
          </a:r>
          <a:r>
            <a:rPr lang="en-CA" sz="1100" baseline="0"/>
            <a:t> Their default ERA formula is </a:t>
          </a:r>
          <a:r>
            <a:rPr lang="en-CA" sz="1100" b="1" baseline="0"/>
            <a:t>7*ER/IP </a:t>
          </a:r>
          <a:r>
            <a:rPr lang="en-CA" sz="1100" baseline="0"/>
            <a:t>which we use only for 7 inning playoff, double header and tournament games, where as our regular league games use </a:t>
          </a:r>
          <a:r>
            <a:rPr lang="en-CA" sz="1100" b="1" baseline="0"/>
            <a:t>9*ER/IP </a:t>
          </a:r>
          <a:r>
            <a:rPr lang="en-CA" sz="1100" baseline="0"/>
            <a:t>for 9 inning games. The 9 inning stats will be slightly higher than Gamechanger because of the conversion.</a:t>
          </a:r>
          <a:endParaRPr lang="en-CA" sz="1100"/>
        </a:p>
      </xdr:txBody>
    </xdr:sp>
    <xdr:clientData/>
  </xdr:twoCellAnchor>
  <xdr:oneCellAnchor>
    <xdr:from>
      <xdr:col>22</xdr:col>
      <xdr:colOff>257175</xdr:colOff>
      <xdr:row>14</xdr:row>
      <xdr:rowOff>47625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CCE0D68-00C6-4044-EB76-F2BC9629789E}"/>
            </a:ext>
          </a:extLst>
        </xdr:cNvPr>
        <xdr:cNvSpPr txBox="1"/>
      </xdr:nvSpPr>
      <xdr:spPr>
        <a:xfrm>
          <a:off x="10610850" y="306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C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0C897-80FE-41E2-A914-F92C339DEDD8}">
  <dimension ref="A1:Y49"/>
  <sheetViews>
    <sheetView showGridLines="0" tabSelected="1" workbookViewId="0"/>
  </sheetViews>
  <sheetFormatPr defaultRowHeight="15" x14ac:dyDescent="0.25"/>
  <cols>
    <col min="1" max="1" width="20.5703125" customWidth="1"/>
    <col min="2" max="2" width="16.7109375" bestFit="1" customWidth="1"/>
    <col min="3" max="3" width="7.140625" customWidth="1"/>
    <col min="4" max="4" width="8.140625" customWidth="1"/>
    <col min="5" max="5" width="4.5703125" customWidth="1"/>
    <col min="6" max="6" width="6.5703125" bestFit="1" customWidth="1"/>
    <col min="7" max="7" width="5.85546875" bestFit="1" customWidth="1"/>
    <col min="8" max="8" width="4.42578125" bestFit="1" customWidth="1"/>
    <col min="9" max="9" width="4" bestFit="1" customWidth="1"/>
    <col min="10" max="10" width="6" bestFit="1" customWidth="1"/>
    <col min="11" max="11" width="6.85546875" bestFit="1" customWidth="1"/>
    <col min="12" max="12" width="6.5703125" bestFit="1" customWidth="1"/>
    <col min="13" max="13" width="4.140625" bestFit="1" customWidth="1"/>
    <col min="14" max="14" width="5.28515625" bestFit="1" customWidth="1"/>
    <col min="15" max="16" width="4.5703125" bestFit="1" customWidth="1"/>
    <col min="17" max="17" width="5.5703125" bestFit="1" customWidth="1"/>
    <col min="18" max="18" width="6" bestFit="1" customWidth="1"/>
    <col min="19" max="20" width="3.140625" bestFit="1" customWidth="1"/>
    <col min="21" max="21" width="7.5703125" bestFit="1" customWidth="1"/>
    <col min="22" max="23" width="5.5703125" bestFit="1" customWidth="1"/>
    <col min="24" max="24" width="6.5703125" customWidth="1"/>
  </cols>
  <sheetData>
    <row r="1" spans="1:24" ht="18.75" x14ac:dyDescent="0.3">
      <c r="A1" s="4" t="s">
        <v>24</v>
      </c>
    </row>
    <row r="2" spans="1:24" x14ac:dyDescent="0.25">
      <c r="A2" s="7"/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6" t="s">
        <v>30</v>
      </c>
      <c r="H2" s="6" t="s">
        <v>9</v>
      </c>
      <c r="I2" s="6" t="s">
        <v>31</v>
      </c>
      <c r="J2" s="6" t="s">
        <v>32</v>
      </c>
      <c r="K2" s="6" t="s">
        <v>33</v>
      </c>
      <c r="L2" s="6" t="s">
        <v>34</v>
      </c>
      <c r="N2" s="3" t="s">
        <v>35</v>
      </c>
      <c r="O2" s="3"/>
    </row>
    <row r="3" spans="1:24" x14ac:dyDescent="0.25">
      <c r="A3" s="7" t="s">
        <v>36</v>
      </c>
      <c r="B3" s="8" t="s">
        <v>123</v>
      </c>
      <c r="C3" s="9" t="s">
        <v>143</v>
      </c>
      <c r="D3" s="44">
        <v>0.72199999999999998</v>
      </c>
      <c r="E3" s="9" t="s">
        <v>72</v>
      </c>
      <c r="F3" s="9" t="s">
        <v>145</v>
      </c>
      <c r="G3" s="9" t="s">
        <v>144</v>
      </c>
      <c r="H3" s="10">
        <v>68</v>
      </c>
      <c r="I3" s="10">
        <v>55</v>
      </c>
      <c r="J3" s="9">
        <f>H3-I3</f>
        <v>13</v>
      </c>
      <c r="K3" s="9" t="s">
        <v>143</v>
      </c>
      <c r="L3" s="10" t="s">
        <v>74</v>
      </c>
    </row>
    <row r="4" spans="1:24" x14ac:dyDescent="0.25">
      <c r="A4" s="7"/>
      <c r="B4" s="2" t="s">
        <v>124</v>
      </c>
      <c r="C4" s="11" t="s">
        <v>131</v>
      </c>
      <c r="D4" s="44">
        <f>5/7</f>
        <v>0.7142857142857143</v>
      </c>
      <c r="E4" s="11" t="s">
        <v>146</v>
      </c>
      <c r="F4" s="11" t="s">
        <v>134</v>
      </c>
      <c r="G4" s="11" t="s">
        <v>135</v>
      </c>
      <c r="H4" s="1">
        <v>71</v>
      </c>
      <c r="I4" s="1">
        <v>37</v>
      </c>
      <c r="J4" s="9">
        <f>H4-I4</f>
        <v>34</v>
      </c>
      <c r="K4" s="11" t="s">
        <v>131</v>
      </c>
      <c r="L4" s="1" t="s">
        <v>74</v>
      </c>
    </row>
    <row r="5" spans="1:24" x14ac:dyDescent="0.25">
      <c r="A5" s="7"/>
      <c r="B5" s="2" t="s">
        <v>125</v>
      </c>
      <c r="C5" s="11" t="s">
        <v>138</v>
      </c>
      <c r="D5" s="44">
        <f>3/7</f>
        <v>0.42857142857142855</v>
      </c>
      <c r="E5" s="1">
        <v>2</v>
      </c>
      <c r="F5" s="11" t="s">
        <v>136</v>
      </c>
      <c r="G5" s="11" t="s">
        <v>137</v>
      </c>
      <c r="H5" s="1">
        <v>49</v>
      </c>
      <c r="I5" s="1">
        <v>56</v>
      </c>
      <c r="J5" s="9">
        <f>H5-I5</f>
        <v>-7</v>
      </c>
      <c r="K5" s="11" t="s">
        <v>132</v>
      </c>
      <c r="L5" s="1" t="s">
        <v>74</v>
      </c>
    </row>
    <row r="6" spans="1:24" x14ac:dyDescent="0.25">
      <c r="A6" s="7"/>
      <c r="B6" s="2" t="s">
        <v>126</v>
      </c>
      <c r="C6" s="11" t="s">
        <v>139</v>
      </c>
      <c r="D6" s="44">
        <v>0</v>
      </c>
      <c r="E6" s="36" t="s">
        <v>99</v>
      </c>
      <c r="F6" s="11" t="s">
        <v>141</v>
      </c>
      <c r="G6" s="11" t="s">
        <v>140</v>
      </c>
      <c r="H6" s="11">
        <v>46</v>
      </c>
      <c r="I6" s="11">
        <v>90</v>
      </c>
      <c r="J6" s="9">
        <f>H6-I6</f>
        <v>-44</v>
      </c>
      <c r="K6" s="11" t="s">
        <v>133</v>
      </c>
      <c r="L6" s="1" t="s">
        <v>142</v>
      </c>
    </row>
    <row r="7" spans="1:24" x14ac:dyDescent="0.25">
      <c r="A7" s="7"/>
      <c r="B7" s="2"/>
      <c r="C7" s="1"/>
      <c r="D7" s="73"/>
      <c r="E7" s="1"/>
      <c r="F7" s="1"/>
      <c r="G7" s="1"/>
      <c r="H7" s="1"/>
      <c r="I7" s="1"/>
      <c r="J7" s="9"/>
      <c r="K7" s="1"/>
      <c r="L7" s="1"/>
    </row>
    <row r="8" spans="1:24" x14ac:dyDescent="0.25">
      <c r="A8" s="7" t="s">
        <v>37</v>
      </c>
      <c r="B8" s="2" t="s">
        <v>127</v>
      </c>
      <c r="C8" s="17" t="s">
        <v>152</v>
      </c>
      <c r="D8" s="44">
        <v>0.83333333333333337</v>
      </c>
      <c r="E8" s="11" t="s">
        <v>72</v>
      </c>
      <c r="F8" s="11" t="s">
        <v>148</v>
      </c>
      <c r="G8" s="11" t="s">
        <v>150</v>
      </c>
      <c r="H8" s="1">
        <v>55</v>
      </c>
      <c r="I8" s="1">
        <v>41</v>
      </c>
      <c r="J8" s="9">
        <f t="shared" ref="J8:J10" si="0">H8-I8</f>
        <v>14</v>
      </c>
      <c r="K8" s="17" t="s">
        <v>152</v>
      </c>
      <c r="L8" s="1" t="s">
        <v>75</v>
      </c>
      <c r="W8" s="65"/>
    </row>
    <row r="9" spans="1:24" x14ac:dyDescent="0.25">
      <c r="A9" s="7"/>
      <c r="B9" s="2" t="s">
        <v>71</v>
      </c>
      <c r="C9" s="11" t="s">
        <v>129</v>
      </c>
      <c r="D9" s="44">
        <f>3/8</f>
        <v>0.375</v>
      </c>
      <c r="E9" s="46" t="s">
        <v>147</v>
      </c>
      <c r="F9" s="11" t="s">
        <v>144</v>
      </c>
      <c r="G9" s="11" t="s">
        <v>151</v>
      </c>
      <c r="H9" s="1">
        <v>73</v>
      </c>
      <c r="I9" s="1">
        <v>53</v>
      </c>
      <c r="J9" s="9">
        <f t="shared" si="0"/>
        <v>20</v>
      </c>
      <c r="K9" s="11" t="s">
        <v>129</v>
      </c>
      <c r="L9" s="1" t="s">
        <v>73</v>
      </c>
    </row>
    <row r="10" spans="1:24" x14ac:dyDescent="0.25">
      <c r="A10" s="7"/>
      <c r="B10" s="2" t="s">
        <v>128</v>
      </c>
      <c r="C10" s="11" t="s">
        <v>130</v>
      </c>
      <c r="D10" s="44">
        <f>2/6</f>
        <v>0.33333333333333331</v>
      </c>
      <c r="E10" s="46" t="s">
        <v>99</v>
      </c>
      <c r="F10" s="11" t="s">
        <v>149</v>
      </c>
      <c r="G10" s="11" t="s">
        <v>132</v>
      </c>
      <c r="H10" s="1">
        <v>72</v>
      </c>
      <c r="I10" s="1">
        <v>100</v>
      </c>
      <c r="J10" s="9">
        <f t="shared" si="0"/>
        <v>-28</v>
      </c>
      <c r="K10" s="11" t="s">
        <v>130</v>
      </c>
      <c r="L10" s="1" t="s">
        <v>73</v>
      </c>
    </row>
    <row r="11" spans="1:24" x14ac:dyDescent="0.25">
      <c r="A11" s="7"/>
      <c r="B11" s="2"/>
      <c r="C11" s="11"/>
      <c r="D11" s="29"/>
      <c r="E11" s="47"/>
      <c r="F11" s="11"/>
      <c r="G11" s="11" t="s">
        <v>115</v>
      </c>
      <c r="H11" s="1"/>
      <c r="I11" s="1"/>
      <c r="J11" s="9"/>
      <c r="K11" s="11"/>
      <c r="L11" s="1"/>
    </row>
    <row r="12" spans="1:24" ht="15.75" thickBot="1" x14ac:dyDescent="0.3">
      <c r="A12" s="7"/>
      <c r="G12" t="s">
        <v>115</v>
      </c>
    </row>
    <row r="13" spans="1:24" x14ac:dyDescent="0.25">
      <c r="A13" s="6" t="s">
        <v>38</v>
      </c>
      <c r="B13" s="61" t="s">
        <v>15</v>
      </c>
      <c r="C13" s="62" t="s">
        <v>39</v>
      </c>
      <c r="D13" s="62" t="s">
        <v>40</v>
      </c>
      <c r="E13" s="62" t="s">
        <v>0</v>
      </c>
      <c r="F13" s="62" t="s">
        <v>1</v>
      </c>
      <c r="G13" s="62" t="s">
        <v>2</v>
      </c>
      <c r="H13" s="62" t="s">
        <v>8</v>
      </c>
      <c r="I13" s="62" t="s">
        <v>10</v>
      </c>
      <c r="J13" s="62" t="s">
        <v>41</v>
      </c>
      <c r="K13" s="62" t="s">
        <v>42</v>
      </c>
      <c r="L13" s="62" t="s">
        <v>3</v>
      </c>
      <c r="M13" s="62" t="s">
        <v>4</v>
      </c>
      <c r="N13" s="62" t="s">
        <v>43</v>
      </c>
      <c r="O13" s="62" t="s">
        <v>5</v>
      </c>
      <c r="P13" s="62" t="s">
        <v>44</v>
      </c>
      <c r="Q13" s="62" t="s">
        <v>45</v>
      </c>
      <c r="R13" s="62" t="s">
        <v>46</v>
      </c>
      <c r="S13" s="62" t="s">
        <v>47</v>
      </c>
      <c r="T13" s="62" t="s">
        <v>48</v>
      </c>
      <c r="U13" s="62" t="s">
        <v>49</v>
      </c>
      <c r="V13" s="62" t="s">
        <v>50</v>
      </c>
      <c r="W13" s="62" t="s">
        <v>51</v>
      </c>
      <c r="X13" s="63" t="s">
        <v>52</v>
      </c>
    </row>
    <row r="14" spans="1:24" x14ac:dyDescent="0.25">
      <c r="A14" s="38"/>
      <c r="B14" s="48" t="s">
        <v>14</v>
      </c>
      <c r="C14" s="169">
        <v>7</v>
      </c>
      <c r="D14" s="169">
        <v>25</v>
      </c>
      <c r="E14" s="169">
        <v>20</v>
      </c>
      <c r="F14" s="169">
        <v>6</v>
      </c>
      <c r="G14" s="169">
        <v>9</v>
      </c>
      <c r="H14" s="169">
        <v>7</v>
      </c>
      <c r="I14" s="169">
        <v>2</v>
      </c>
      <c r="J14" s="169">
        <v>0</v>
      </c>
      <c r="K14" s="169">
        <v>0</v>
      </c>
      <c r="L14" s="169">
        <v>4</v>
      </c>
      <c r="M14" s="169">
        <v>4</v>
      </c>
      <c r="N14" s="169">
        <v>0</v>
      </c>
      <c r="O14" s="169">
        <v>5</v>
      </c>
      <c r="P14" s="169">
        <v>1</v>
      </c>
      <c r="Q14" s="169">
        <v>0</v>
      </c>
      <c r="R14" s="169">
        <v>1</v>
      </c>
      <c r="S14" s="169">
        <v>1</v>
      </c>
      <c r="T14" s="169">
        <v>0</v>
      </c>
      <c r="U14" s="93">
        <v>0.56000000000000005</v>
      </c>
      <c r="V14" s="177">
        <v>0.55000000000000004</v>
      </c>
      <c r="W14" s="178">
        <v>1.1100000000000001</v>
      </c>
      <c r="X14" s="179">
        <v>0.45</v>
      </c>
    </row>
    <row r="15" spans="1:24" x14ac:dyDescent="0.25">
      <c r="A15" s="77"/>
      <c r="B15" s="48" t="s">
        <v>12</v>
      </c>
      <c r="C15" s="169">
        <v>7</v>
      </c>
      <c r="D15" s="169">
        <v>29</v>
      </c>
      <c r="E15" s="169">
        <v>23</v>
      </c>
      <c r="F15" s="22">
        <v>12</v>
      </c>
      <c r="G15" s="22">
        <v>11</v>
      </c>
      <c r="H15" s="22">
        <v>8</v>
      </c>
      <c r="I15" s="22">
        <v>3</v>
      </c>
      <c r="J15" s="169">
        <v>0</v>
      </c>
      <c r="K15" s="169">
        <v>0</v>
      </c>
      <c r="L15" s="169">
        <v>6</v>
      </c>
      <c r="M15" s="169">
        <v>2</v>
      </c>
      <c r="N15" s="169">
        <v>0</v>
      </c>
      <c r="O15" s="169">
        <v>4</v>
      </c>
      <c r="P15" s="169">
        <v>2</v>
      </c>
      <c r="Q15" s="169">
        <v>1</v>
      </c>
      <c r="R15" s="169">
        <v>2</v>
      </c>
      <c r="S15" s="22">
        <v>4</v>
      </c>
      <c r="T15" s="169">
        <v>0</v>
      </c>
      <c r="U15" s="177">
        <v>0.55555555555555558</v>
      </c>
      <c r="V15" s="177">
        <v>0.60869565217391308</v>
      </c>
      <c r="W15" s="178">
        <v>1.1642512077294687</v>
      </c>
      <c r="X15" s="76">
        <v>0.47826086956521741</v>
      </c>
    </row>
    <row r="16" spans="1:24" x14ac:dyDescent="0.25">
      <c r="A16" s="77"/>
      <c r="B16" s="48" t="s">
        <v>13</v>
      </c>
      <c r="C16" s="169">
        <v>6</v>
      </c>
      <c r="D16" s="169">
        <v>19</v>
      </c>
      <c r="E16" s="169">
        <v>16</v>
      </c>
      <c r="F16" s="169">
        <v>1</v>
      </c>
      <c r="G16" s="169">
        <v>5</v>
      </c>
      <c r="H16" s="169">
        <v>4</v>
      </c>
      <c r="I16" s="169">
        <v>1</v>
      </c>
      <c r="J16" s="169">
        <v>0</v>
      </c>
      <c r="K16" s="169">
        <v>0</v>
      </c>
      <c r="L16" s="169">
        <v>2</v>
      </c>
      <c r="M16" s="169">
        <v>2</v>
      </c>
      <c r="N16" s="169">
        <v>0</v>
      </c>
      <c r="O16" s="22">
        <v>1</v>
      </c>
      <c r="P16" s="169">
        <v>0</v>
      </c>
      <c r="Q16" s="169">
        <v>0</v>
      </c>
      <c r="R16" s="169">
        <v>2</v>
      </c>
      <c r="S16" s="169">
        <v>1</v>
      </c>
      <c r="T16" s="169">
        <v>1</v>
      </c>
      <c r="U16" s="177">
        <v>0.3888888888888889</v>
      </c>
      <c r="V16" s="177">
        <v>0.375</v>
      </c>
      <c r="W16" s="177">
        <v>0.76388888888888884</v>
      </c>
      <c r="X16" s="179">
        <v>0.3125</v>
      </c>
    </row>
    <row r="17" spans="1:25" x14ac:dyDescent="0.25">
      <c r="A17" s="38"/>
      <c r="B17" s="95" t="s">
        <v>11</v>
      </c>
      <c r="C17" s="3">
        <v>8</v>
      </c>
      <c r="D17" s="3">
        <v>30</v>
      </c>
      <c r="E17" s="3">
        <v>24</v>
      </c>
      <c r="F17" s="1">
        <v>4</v>
      </c>
      <c r="G17" s="1">
        <v>7</v>
      </c>
      <c r="H17" s="1">
        <v>5</v>
      </c>
      <c r="I17" s="1">
        <v>1</v>
      </c>
      <c r="J17" s="1">
        <v>0</v>
      </c>
      <c r="K17" s="3">
        <v>1</v>
      </c>
      <c r="L17" s="3">
        <v>7</v>
      </c>
      <c r="M17" s="1">
        <v>3</v>
      </c>
      <c r="N17" s="1">
        <v>0</v>
      </c>
      <c r="O17" s="3">
        <v>1</v>
      </c>
      <c r="P17" s="1">
        <v>1</v>
      </c>
      <c r="Q17" s="1">
        <v>3</v>
      </c>
      <c r="R17" s="1">
        <v>2</v>
      </c>
      <c r="S17" s="1">
        <v>1</v>
      </c>
      <c r="T17" s="1">
        <v>0</v>
      </c>
      <c r="U17" s="30">
        <v>0.39285714285714285</v>
      </c>
      <c r="V17" s="30">
        <v>0.45833333333333331</v>
      </c>
      <c r="W17" s="30">
        <v>0.85119047619047616</v>
      </c>
      <c r="X17" s="120">
        <v>0.29166666666666669</v>
      </c>
    </row>
    <row r="18" spans="1:25" x14ac:dyDescent="0.25">
      <c r="A18" s="77"/>
      <c r="B18" s="95" t="s">
        <v>104</v>
      </c>
      <c r="C18" s="1">
        <v>2</v>
      </c>
      <c r="D18" s="1">
        <v>1</v>
      </c>
      <c r="E18" s="1">
        <v>1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30">
        <v>0</v>
      </c>
      <c r="V18" s="30">
        <v>0</v>
      </c>
      <c r="W18" s="30">
        <v>0</v>
      </c>
      <c r="X18" s="120">
        <v>0</v>
      </c>
    </row>
    <row r="19" spans="1:25" x14ac:dyDescent="0.25">
      <c r="A19" s="77"/>
      <c r="B19" s="95" t="s">
        <v>106</v>
      </c>
      <c r="C19" s="1">
        <v>3</v>
      </c>
      <c r="D19" s="1">
        <v>9</v>
      </c>
      <c r="E19" s="1">
        <v>7</v>
      </c>
      <c r="F19" s="1">
        <v>3</v>
      </c>
      <c r="G19" s="1">
        <v>5</v>
      </c>
      <c r="H19" s="1">
        <v>5</v>
      </c>
      <c r="I19" s="1">
        <v>0</v>
      </c>
      <c r="J19" s="1">
        <v>0</v>
      </c>
      <c r="K19" s="1">
        <v>0</v>
      </c>
      <c r="L19" s="1">
        <v>6</v>
      </c>
      <c r="M19" s="1">
        <v>0</v>
      </c>
      <c r="N19" s="1">
        <v>0</v>
      </c>
      <c r="O19" s="3">
        <v>1</v>
      </c>
      <c r="P19" s="1">
        <v>2</v>
      </c>
      <c r="Q19" s="1">
        <v>0</v>
      </c>
      <c r="R19" s="1">
        <v>0</v>
      </c>
      <c r="S19" s="1">
        <v>0</v>
      </c>
      <c r="T19" s="1">
        <v>0</v>
      </c>
      <c r="U19" s="30">
        <v>0.77777777777777779</v>
      </c>
      <c r="V19" s="30">
        <v>0.7142857142857143</v>
      </c>
      <c r="W19" s="30">
        <v>1.4920634920634921</v>
      </c>
      <c r="X19" s="120">
        <v>0.7142857142857143</v>
      </c>
    </row>
    <row r="20" spans="1:25" x14ac:dyDescent="0.25">
      <c r="A20" s="38"/>
      <c r="B20" s="48" t="s">
        <v>6</v>
      </c>
      <c r="C20" s="169">
        <v>5</v>
      </c>
      <c r="D20" s="169">
        <v>23</v>
      </c>
      <c r="E20" s="169">
        <v>20</v>
      </c>
      <c r="F20" s="169">
        <v>3</v>
      </c>
      <c r="G20" s="169">
        <v>6</v>
      </c>
      <c r="H20" s="169">
        <v>6</v>
      </c>
      <c r="I20" s="169">
        <v>0</v>
      </c>
      <c r="J20" s="169">
        <v>0</v>
      </c>
      <c r="K20" s="169">
        <v>0</v>
      </c>
      <c r="L20" s="169">
        <v>4</v>
      </c>
      <c r="M20" s="169">
        <v>3</v>
      </c>
      <c r="N20" s="169">
        <v>0</v>
      </c>
      <c r="O20" s="169">
        <v>3</v>
      </c>
      <c r="P20" s="169">
        <v>0</v>
      </c>
      <c r="Q20" s="169">
        <v>0</v>
      </c>
      <c r="R20" s="169">
        <v>3</v>
      </c>
      <c r="S20" s="169">
        <v>0</v>
      </c>
      <c r="T20" s="169">
        <v>0</v>
      </c>
      <c r="U20" s="177">
        <v>0.39130434782608697</v>
      </c>
      <c r="V20" s="177">
        <v>0.3</v>
      </c>
      <c r="W20" s="177">
        <v>0.69130434782608696</v>
      </c>
      <c r="X20" s="179">
        <v>0.3</v>
      </c>
    </row>
    <row r="21" spans="1:25" x14ac:dyDescent="0.25">
      <c r="A21" s="77"/>
      <c r="B21" s="48" t="s">
        <v>22</v>
      </c>
      <c r="C21" s="169">
        <v>6</v>
      </c>
      <c r="D21" s="169">
        <v>25</v>
      </c>
      <c r="E21" s="169">
        <v>16</v>
      </c>
      <c r="F21" s="169">
        <v>5</v>
      </c>
      <c r="G21" s="169">
        <v>5</v>
      </c>
      <c r="H21" s="169">
        <v>2</v>
      </c>
      <c r="I21" s="169">
        <v>2</v>
      </c>
      <c r="J21" s="169">
        <v>0</v>
      </c>
      <c r="K21" s="22">
        <v>1</v>
      </c>
      <c r="L21" s="169">
        <v>6</v>
      </c>
      <c r="M21" s="22">
        <v>7</v>
      </c>
      <c r="N21" s="169">
        <v>0</v>
      </c>
      <c r="O21" s="169">
        <v>5</v>
      </c>
      <c r="P21" s="169">
        <v>2</v>
      </c>
      <c r="Q21" s="169">
        <v>0</v>
      </c>
      <c r="R21" s="169">
        <v>1</v>
      </c>
      <c r="S21" s="169">
        <v>0</v>
      </c>
      <c r="T21" s="169">
        <v>0</v>
      </c>
      <c r="U21" s="93">
        <v>0.56000000000000005</v>
      </c>
      <c r="V21" s="177">
        <v>0.625</v>
      </c>
      <c r="W21" s="167">
        <v>1.1850000000000001</v>
      </c>
      <c r="X21" s="179">
        <v>0.3125</v>
      </c>
    </row>
    <row r="22" spans="1:25" x14ac:dyDescent="0.25">
      <c r="A22" s="77"/>
      <c r="B22" s="48" t="s">
        <v>53</v>
      </c>
      <c r="C22" s="169">
        <v>2</v>
      </c>
      <c r="D22" s="169">
        <v>22</v>
      </c>
      <c r="E22" s="169">
        <v>22</v>
      </c>
      <c r="F22" s="169">
        <v>4</v>
      </c>
      <c r="G22" s="169">
        <v>6</v>
      </c>
      <c r="H22" s="169">
        <v>4</v>
      </c>
      <c r="I22" s="169">
        <v>2</v>
      </c>
      <c r="J22" s="169">
        <v>0</v>
      </c>
      <c r="K22" s="169">
        <v>0</v>
      </c>
      <c r="L22" s="169">
        <v>0</v>
      </c>
      <c r="M22" s="169">
        <v>0</v>
      </c>
      <c r="N22" s="169">
        <v>0</v>
      </c>
      <c r="O22" s="169">
        <v>7</v>
      </c>
      <c r="P22" s="169">
        <v>0</v>
      </c>
      <c r="Q22" s="169">
        <v>2</v>
      </c>
      <c r="R22" s="169">
        <v>0</v>
      </c>
      <c r="S22" s="169">
        <v>1</v>
      </c>
      <c r="T22" s="169">
        <v>0</v>
      </c>
      <c r="U22" s="177">
        <v>0.27272727272727271</v>
      </c>
      <c r="V22" s="177">
        <v>0.36363636363636365</v>
      </c>
      <c r="W22" s="177">
        <v>0.63636363636363635</v>
      </c>
      <c r="X22" s="179">
        <v>0.27272727272727271</v>
      </c>
    </row>
    <row r="23" spans="1:25" x14ac:dyDescent="0.25">
      <c r="A23" s="38"/>
      <c r="B23" s="95" t="s">
        <v>66</v>
      </c>
      <c r="C23" s="3">
        <v>8</v>
      </c>
      <c r="D23" s="1">
        <v>27</v>
      </c>
      <c r="E23" s="1">
        <v>23</v>
      </c>
      <c r="F23" s="1">
        <v>5</v>
      </c>
      <c r="G23" s="1">
        <v>7</v>
      </c>
      <c r="H23" s="1">
        <v>6</v>
      </c>
      <c r="I23" s="1">
        <v>1</v>
      </c>
      <c r="J23" s="1">
        <v>0</v>
      </c>
      <c r="K23" s="1">
        <v>0</v>
      </c>
      <c r="L23" s="1">
        <v>5</v>
      </c>
      <c r="M23" s="1">
        <v>3</v>
      </c>
      <c r="N23" s="1">
        <v>0</v>
      </c>
      <c r="O23" s="1">
        <v>7</v>
      </c>
      <c r="P23" s="1">
        <v>1</v>
      </c>
      <c r="Q23" s="1">
        <v>2</v>
      </c>
      <c r="R23" s="1">
        <v>2</v>
      </c>
      <c r="S23" s="1">
        <v>0</v>
      </c>
      <c r="T23" s="1">
        <v>0</v>
      </c>
      <c r="U23" s="30">
        <v>0.40740740740740738</v>
      </c>
      <c r="V23" s="30">
        <v>0.34782608695652173</v>
      </c>
      <c r="W23" s="30">
        <v>0.75523349436392917</v>
      </c>
      <c r="X23" s="120">
        <v>0.30434782608695654</v>
      </c>
    </row>
    <row r="24" spans="1:25" x14ac:dyDescent="0.25">
      <c r="A24" s="77"/>
      <c r="B24" s="95" t="s">
        <v>108</v>
      </c>
      <c r="C24" s="1">
        <v>5</v>
      </c>
      <c r="D24" s="1">
        <v>23</v>
      </c>
      <c r="E24" s="1">
        <v>9</v>
      </c>
      <c r="F24" s="1">
        <v>7</v>
      </c>
      <c r="G24" s="1">
        <v>1</v>
      </c>
      <c r="H24" s="1">
        <v>1</v>
      </c>
      <c r="I24" s="1">
        <v>0</v>
      </c>
      <c r="J24" s="1">
        <v>0</v>
      </c>
      <c r="K24" s="1">
        <v>0</v>
      </c>
      <c r="L24" s="1">
        <v>1</v>
      </c>
      <c r="M24" s="3">
        <v>10</v>
      </c>
      <c r="N24" s="1">
        <v>0</v>
      </c>
      <c r="O24" s="1">
        <v>3</v>
      </c>
      <c r="P24" s="1">
        <v>4</v>
      </c>
      <c r="Q24" s="1">
        <v>1</v>
      </c>
      <c r="R24" s="1">
        <v>1</v>
      </c>
      <c r="S24" s="1">
        <v>5</v>
      </c>
      <c r="T24" s="1">
        <v>0</v>
      </c>
      <c r="U24" s="30">
        <v>0.65217391304347827</v>
      </c>
      <c r="V24" s="30">
        <v>0.1111111111111111</v>
      </c>
      <c r="W24" s="30">
        <v>0.76328502415458943</v>
      </c>
      <c r="X24" s="120">
        <v>0.1111111111111111</v>
      </c>
    </row>
    <row r="25" spans="1:25" x14ac:dyDescent="0.25">
      <c r="A25" s="77"/>
      <c r="B25" s="95" t="s">
        <v>20</v>
      </c>
      <c r="C25" s="3">
        <v>8</v>
      </c>
      <c r="D25" s="1">
        <v>24</v>
      </c>
      <c r="E25" s="1">
        <v>17</v>
      </c>
      <c r="F25" s="1">
        <v>6</v>
      </c>
      <c r="G25" s="1">
        <v>7</v>
      </c>
      <c r="H25" s="1">
        <v>4</v>
      </c>
      <c r="I25" s="1">
        <v>2</v>
      </c>
      <c r="J25" s="1">
        <v>0</v>
      </c>
      <c r="K25" s="3">
        <v>1</v>
      </c>
      <c r="L25" s="1">
        <v>6</v>
      </c>
      <c r="M25" s="3">
        <v>7</v>
      </c>
      <c r="N25" s="1">
        <v>0</v>
      </c>
      <c r="O25" s="1">
        <v>3</v>
      </c>
      <c r="P25" s="1">
        <v>0</v>
      </c>
      <c r="Q25" s="1">
        <v>0</v>
      </c>
      <c r="R25" s="1">
        <v>0</v>
      </c>
      <c r="S25" s="1">
        <v>1</v>
      </c>
      <c r="T25" s="1">
        <v>0</v>
      </c>
      <c r="U25" s="30">
        <v>0.58333333333333337</v>
      </c>
      <c r="V25" s="159">
        <v>0.70588235294117652</v>
      </c>
      <c r="W25" s="130">
        <v>1.2892156862745099</v>
      </c>
      <c r="X25" s="120">
        <v>0.41176470588235292</v>
      </c>
      <c r="Y25" t="s">
        <v>101</v>
      </c>
    </row>
    <row r="26" spans="1:25" x14ac:dyDescent="0.25">
      <c r="A26" s="38"/>
      <c r="B26" s="48" t="s">
        <v>23</v>
      </c>
      <c r="C26" s="169">
        <v>5</v>
      </c>
      <c r="D26" s="169">
        <v>14</v>
      </c>
      <c r="E26" s="169">
        <v>12</v>
      </c>
      <c r="F26" s="169">
        <v>1</v>
      </c>
      <c r="G26" s="169">
        <v>3</v>
      </c>
      <c r="H26" s="169">
        <v>2</v>
      </c>
      <c r="I26" s="169">
        <v>0</v>
      </c>
      <c r="J26" s="169">
        <v>0</v>
      </c>
      <c r="K26" s="22">
        <v>1</v>
      </c>
      <c r="L26" s="22">
        <v>7</v>
      </c>
      <c r="M26" s="169">
        <v>1</v>
      </c>
      <c r="N26" s="169">
        <v>0</v>
      </c>
      <c r="O26" s="169">
        <v>2</v>
      </c>
      <c r="P26" s="169">
        <v>1</v>
      </c>
      <c r="Q26" s="169">
        <v>0</v>
      </c>
      <c r="R26" s="169">
        <v>0</v>
      </c>
      <c r="S26" s="169">
        <v>0</v>
      </c>
      <c r="T26" s="169">
        <v>0</v>
      </c>
      <c r="U26" s="177">
        <v>0.35714285714285715</v>
      </c>
      <c r="V26" s="177">
        <v>0.5</v>
      </c>
      <c r="W26" s="177">
        <v>0.85714285714285721</v>
      </c>
      <c r="X26" s="179">
        <v>0.25</v>
      </c>
    </row>
    <row r="27" spans="1:25" x14ac:dyDescent="0.25">
      <c r="A27" s="77"/>
      <c r="B27" s="48" t="s">
        <v>107</v>
      </c>
      <c r="C27" s="169">
        <v>6</v>
      </c>
      <c r="D27" s="169">
        <v>15</v>
      </c>
      <c r="E27" s="169">
        <v>12</v>
      </c>
      <c r="F27" s="169">
        <v>4</v>
      </c>
      <c r="G27" s="169">
        <v>3</v>
      </c>
      <c r="H27" s="169">
        <v>3</v>
      </c>
      <c r="I27" s="169">
        <v>0</v>
      </c>
      <c r="J27" s="169">
        <v>0</v>
      </c>
      <c r="K27" s="169">
        <v>0</v>
      </c>
      <c r="L27" s="169">
        <v>1</v>
      </c>
      <c r="M27" s="169">
        <v>3</v>
      </c>
      <c r="N27" s="169">
        <v>0</v>
      </c>
      <c r="O27" s="169">
        <v>3</v>
      </c>
      <c r="P27" s="169">
        <v>0</v>
      </c>
      <c r="Q27" s="169">
        <v>1</v>
      </c>
      <c r="R27" s="169">
        <v>1</v>
      </c>
      <c r="S27" s="169">
        <v>0</v>
      </c>
      <c r="T27" s="169">
        <v>0</v>
      </c>
      <c r="U27" s="177">
        <v>0.4</v>
      </c>
      <c r="V27" s="177">
        <v>0.25</v>
      </c>
      <c r="W27" s="177">
        <v>0.65</v>
      </c>
      <c r="X27" s="179">
        <v>0.25</v>
      </c>
    </row>
    <row r="28" spans="1:25" x14ac:dyDescent="0.25">
      <c r="A28" s="77"/>
      <c r="B28" s="37" t="s">
        <v>97</v>
      </c>
      <c r="C28" s="169">
        <v>6</v>
      </c>
      <c r="D28" s="169">
        <v>20</v>
      </c>
      <c r="E28" s="169">
        <v>13</v>
      </c>
      <c r="F28" s="169">
        <v>6</v>
      </c>
      <c r="G28" s="169">
        <v>5</v>
      </c>
      <c r="H28" s="169">
        <v>4</v>
      </c>
      <c r="I28" s="169">
        <v>1</v>
      </c>
      <c r="J28" s="169">
        <v>0</v>
      </c>
      <c r="K28" s="169">
        <v>0</v>
      </c>
      <c r="L28" s="169">
        <v>1</v>
      </c>
      <c r="M28" s="169">
        <v>6</v>
      </c>
      <c r="N28" s="169">
        <v>0</v>
      </c>
      <c r="O28" s="169">
        <v>2</v>
      </c>
      <c r="P28" s="169">
        <v>0</v>
      </c>
      <c r="Q28" s="169">
        <v>0</v>
      </c>
      <c r="R28" s="169">
        <v>0</v>
      </c>
      <c r="S28" s="169">
        <v>0</v>
      </c>
      <c r="T28" s="169">
        <v>0</v>
      </c>
      <c r="U28" s="177">
        <v>0.55000000000000004</v>
      </c>
      <c r="V28" s="177">
        <v>0.46153846153846156</v>
      </c>
      <c r="W28" s="178">
        <v>1.0115384615384615</v>
      </c>
      <c r="X28" s="179">
        <v>0.38461538461538464</v>
      </c>
    </row>
    <row r="29" spans="1:25" x14ac:dyDescent="0.25">
      <c r="A29" s="38"/>
      <c r="B29" s="94" t="s">
        <v>153</v>
      </c>
      <c r="C29" s="1">
        <v>1</v>
      </c>
      <c r="D29" s="1">
        <v>1</v>
      </c>
      <c r="E29" s="1">
        <v>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30">
        <v>0</v>
      </c>
      <c r="V29" s="30">
        <v>0</v>
      </c>
      <c r="W29" s="30">
        <v>0</v>
      </c>
      <c r="X29" s="120">
        <v>0</v>
      </c>
    </row>
    <row r="30" spans="1:25" x14ac:dyDescent="0.25">
      <c r="A30" s="77"/>
      <c r="B30" s="95" t="s">
        <v>7</v>
      </c>
      <c r="C30" s="1">
        <v>7</v>
      </c>
      <c r="D30" s="1">
        <v>23</v>
      </c>
      <c r="E30" s="1">
        <v>19</v>
      </c>
      <c r="F30" s="1">
        <v>6</v>
      </c>
      <c r="G30" s="1">
        <v>4</v>
      </c>
      <c r="H30" s="1">
        <v>4</v>
      </c>
      <c r="I30" s="1">
        <v>0</v>
      </c>
      <c r="J30" s="1">
        <v>0</v>
      </c>
      <c r="K30" s="1">
        <v>0</v>
      </c>
      <c r="L30" s="1">
        <v>3</v>
      </c>
      <c r="M30" s="1">
        <v>2</v>
      </c>
      <c r="N30" s="1">
        <v>0</v>
      </c>
      <c r="O30" s="1">
        <v>6</v>
      </c>
      <c r="P30" s="1">
        <v>2</v>
      </c>
      <c r="Q30" s="1">
        <v>0</v>
      </c>
      <c r="R30" s="1">
        <v>0</v>
      </c>
      <c r="S30" s="1">
        <v>3</v>
      </c>
      <c r="T30" s="1">
        <v>0</v>
      </c>
      <c r="U30" s="30">
        <v>0.34782608695652173</v>
      </c>
      <c r="V30" s="30">
        <v>0.21052631578947367</v>
      </c>
      <c r="W30" s="30">
        <v>0.5583524027459954</v>
      </c>
      <c r="X30" s="120">
        <v>0.21052631578947367</v>
      </c>
    </row>
    <row r="31" spans="1:25" ht="15.75" thickBot="1" x14ac:dyDescent="0.3">
      <c r="A31" s="15"/>
      <c r="B31" s="161" t="s">
        <v>54</v>
      </c>
      <c r="C31" s="59">
        <v>92</v>
      </c>
      <c r="D31" s="59">
        <v>330</v>
      </c>
      <c r="E31" s="59">
        <v>255</v>
      </c>
      <c r="F31" s="59">
        <v>73</v>
      </c>
      <c r="G31" s="59">
        <v>84</v>
      </c>
      <c r="H31" s="59">
        <v>65</v>
      </c>
      <c r="I31" s="59">
        <v>15</v>
      </c>
      <c r="J31" s="59">
        <v>0</v>
      </c>
      <c r="K31" s="59">
        <v>4</v>
      </c>
      <c r="L31" s="59">
        <v>60</v>
      </c>
      <c r="M31" s="59">
        <v>53</v>
      </c>
      <c r="N31" s="59">
        <v>1</v>
      </c>
      <c r="O31" s="59">
        <v>53</v>
      </c>
      <c r="P31" s="59">
        <v>16</v>
      </c>
      <c r="Q31" s="59">
        <v>10</v>
      </c>
      <c r="R31" s="59">
        <v>16</v>
      </c>
      <c r="S31" s="59">
        <v>17</v>
      </c>
      <c r="T31" s="59">
        <v>1</v>
      </c>
      <c r="U31" s="162">
        <v>0.47076923076923077</v>
      </c>
      <c r="V31" s="162">
        <v>0.43529411764705883</v>
      </c>
      <c r="W31" s="162">
        <v>0.90606334841628966</v>
      </c>
      <c r="X31" s="163">
        <v>0.32941176470588235</v>
      </c>
    </row>
    <row r="32" spans="1:25" x14ac:dyDescent="0.25">
      <c r="A32" s="3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2"/>
      <c r="V32" s="12"/>
      <c r="W32" s="12"/>
      <c r="X32" s="12"/>
      <c r="Y32" s="5"/>
    </row>
    <row r="33" spans="1:24" ht="15.75" thickBot="1" x14ac:dyDescent="0.3">
      <c r="A33" s="3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x14ac:dyDescent="0.25">
      <c r="A34" s="6" t="s">
        <v>55</v>
      </c>
      <c r="B34" s="61" t="s">
        <v>16</v>
      </c>
      <c r="C34" s="62" t="s">
        <v>56</v>
      </c>
      <c r="D34" s="62" t="s">
        <v>57</v>
      </c>
      <c r="E34" s="62" t="s">
        <v>58</v>
      </c>
      <c r="F34" s="62" t="s">
        <v>18</v>
      </c>
      <c r="G34" s="62" t="s">
        <v>19</v>
      </c>
      <c r="H34" s="62" t="s">
        <v>59</v>
      </c>
      <c r="I34" s="62" t="s">
        <v>42</v>
      </c>
      <c r="J34" s="62" t="s">
        <v>5</v>
      </c>
      <c r="K34" s="62" t="s">
        <v>4</v>
      </c>
      <c r="L34" s="62" t="s">
        <v>44</v>
      </c>
      <c r="M34" s="62" t="s">
        <v>60</v>
      </c>
      <c r="N34" s="62" t="s">
        <v>61</v>
      </c>
      <c r="O34" s="62" t="s">
        <v>62</v>
      </c>
      <c r="P34" s="62" t="s">
        <v>63</v>
      </c>
      <c r="Q34" s="62" t="s">
        <v>64</v>
      </c>
      <c r="R34" s="63" t="s">
        <v>65</v>
      </c>
      <c r="S34" s="5"/>
      <c r="T34" s="10"/>
      <c r="U34" s="10"/>
      <c r="V34" s="10"/>
      <c r="W34" s="10"/>
      <c r="X34" s="10"/>
    </row>
    <row r="35" spans="1:24" x14ac:dyDescent="0.25">
      <c r="A35" s="15"/>
      <c r="B35" s="48" t="s">
        <v>11</v>
      </c>
      <c r="C35" s="18">
        <v>3</v>
      </c>
      <c r="D35" s="18">
        <v>1</v>
      </c>
      <c r="E35" s="18">
        <v>0</v>
      </c>
      <c r="F35" s="18">
        <v>5</v>
      </c>
      <c r="G35" s="22">
        <v>3</v>
      </c>
      <c r="H35" s="22">
        <v>4</v>
      </c>
      <c r="I35" s="18">
        <v>0</v>
      </c>
      <c r="J35" s="18">
        <v>7</v>
      </c>
      <c r="K35" s="22">
        <v>3</v>
      </c>
      <c r="L35" s="18">
        <v>1</v>
      </c>
      <c r="M35" s="22">
        <v>0</v>
      </c>
      <c r="N35" s="18">
        <v>0</v>
      </c>
      <c r="O35" s="22">
        <v>0</v>
      </c>
      <c r="P35" s="18">
        <v>0</v>
      </c>
      <c r="Q35" s="195">
        <v>5.4</v>
      </c>
      <c r="R35" s="78">
        <v>1.4</v>
      </c>
      <c r="S35" s="5"/>
      <c r="T35" s="10"/>
      <c r="W35" s="10"/>
      <c r="X35" s="10"/>
    </row>
    <row r="36" spans="1:24" x14ac:dyDescent="0.25">
      <c r="A36" s="77"/>
      <c r="B36" s="37" t="s">
        <v>104</v>
      </c>
      <c r="C36" s="18">
        <v>1</v>
      </c>
      <c r="D36" s="18">
        <v>1</v>
      </c>
      <c r="E36" s="18">
        <v>0</v>
      </c>
      <c r="F36" s="18">
        <v>3</v>
      </c>
      <c r="G36" s="18">
        <v>0</v>
      </c>
      <c r="H36" s="18">
        <v>1</v>
      </c>
      <c r="I36" s="18">
        <v>0</v>
      </c>
      <c r="J36" s="18">
        <v>7</v>
      </c>
      <c r="K36" s="18">
        <v>4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95">
        <v>0</v>
      </c>
      <c r="R36" s="21">
        <v>1.6666666666666667</v>
      </c>
      <c r="S36" s="5"/>
      <c r="T36" s="10"/>
      <c r="W36" s="10"/>
      <c r="X36" s="10"/>
    </row>
    <row r="37" spans="1:24" x14ac:dyDescent="0.25">
      <c r="A37" s="77"/>
      <c r="B37" s="48" t="s">
        <v>100</v>
      </c>
      <c r="C37" s="18">
        <v>4</v>
      </c>
      <c r="D37" s="18">
        <v>0</v>
      </c>
      <c r="E37" s="18">
        <v>0</v>
      </c>
      <c r="F37" s="18">
        <v>4</v>
      </c>
      <c r="G37" s="18">
        <v>7</v>
      </c>
      <c r="H37" s="18">
        <v>5</v>
      </c>
      <c r="I37" s="18">
        <v>0</v>
      </c>
      <c r="J37" s="18">
        <v>5</v>
      </c>
      <c r="K37" s="18">
        <v>10</v>
      </c>
      <c r="L37" s="18">
        <v>1</v>
      </c>
      <c r="M37" s="18">
        <v>4</v>
      </c>
      <c r="N37" s="18">
        <v>0</v>
      </c>
      <c r="O37" s="18">
        <v>1</v>
      </c>
      <c r="P37" s="18">
        <v>0</v>
      </c>
      <c r="Q37" s="195">
        <v>15.75</v>
      </c>
      <c r="R37" s="21">
        <v>3.75</v>
      </c>
      <c r="S37" s="5"/>
      <c r="T37" s="10"/>
      <c r="W37" s="10"/>
      <c r="X37" s="10"/>
    </row>
    <row r="38" spans="1:24" x14ac:dyDescent="0.25">
      <c r="A38" s="15"/>
      <c r="B38" s="95" t="s">
        <v>106</v>
      </c>
      <c r="C38" s="10">
        <v>2</v>
      </c>
      <c r="D38" s="10">
        <v>0</v>
      </c>
      <c r="E38" s="10">
        <v>0</v>
      </c>
      <c r="F38" s="10">
        <v>2</v>
      </c>
      <c r="G38" s="10">
        <v>1</v>
      </c>
      <c r="H38" s="10">
        <v>2</v>
      </c>
      <c r="I38" s="10">
        <v>0</v>
      </c>
      <c r="J38" s="10">
        <v>2</v>
      </c>
      <c r="K38" s="10">
        <v>4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96" t="s">
        <v>233</v>
      </c>
      <c r="R38" s="197" t="s">
        <v>234</v>
      </c>
      <c r="S38" s="5"/>
      <c r="T38" s="10"/>
      <c r="W38" s="10"/>
      <c r="X38" s="10"/>
    </row>
    <row r="39" spans="1:24" x14ac:dyDescent="0.25">
      <c r="A39" s="77"/>
      <c r="B39" s="95" t="s">
        <v>21</v>
      </c>
      <c r="C39" s="10">
        <v>2</v>
      </c>
      <c r="D39" s="10">
        <v>2</v>
      </c>
      <c r="E39" s="10">
        <v>0</v>
      </c>
      <c r="F39" s="10">
        <v>7</v>
      </c>
      <c r="G39" s="10">
        <v>5</v>
      </c>
      <c r="H39" s="10">
        <v>8</v>
      </c>
      <c r="I39" s="10">
        <v>1</v>
      </c>
      <c r="J39" s="10">
        <v>2</v>
      </c>
      <c r="K39" s="10">
        <v>7</v>
      </c>
      <c r="L39" s="3">
        <v>0</v>
      </c>
      <c r="M39" s="10">
        <v>1</v>
      </c>
      <c r="N39" s="10">
        <v>0</v>
      </c>
      <c r="O39" s="3">
        <v>0</v>
      </c>
      <c r="P39" s="10">
        <v>0</v>
      </c>
      <c r="Q39" s="13">
        <v>6.4285714285714288</v>
      </c>
      <c r="R39" s="20">
        <v>2.1428571428571428</v>
      </c>
      <c r="S39" s="5"/>
      <c r="T39" s="10"/>
      <c r="W39" s="10"/>
      <c r="X39" s="10"/>
    </row>
    <row r="40" spans="1:24" x14ac:dyDescent="0.25">
      <c r="A40" s="77"/>
      <c r="B40" s="94" t="s">
        <v>6</v>
      </c>
      <c r="C40" s="10">
        <v>2</v>
      </c>
      <c r="D40" s="10">
        <v>0</v>
      </c>
      <c r="E40" s="10">
        <v>0</v>
      </c>
      <c r="F40" s="10">
        <v>1</v>
      </c>
      <c r="G40" s="10">
        <v>0</v>
      </c>
      <c r="H40" s="10">
        <v>2</v>
      </c>
      <c r="I40" s="10">
        <v>0</v>
      </c>
      <c r="J40" s="10">
        <v>3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3">
        <v>0</v>
      </c>
      <c r="R40" s="20">
        <v>2</v>
      </c>
      <c r="S40" s="5"/>
      <c r="T40" s="10"/>
      <c r="W40" s="10"/>
      <c r="X40" s="10"/>
    </row>
    <row r="41" spans="1:24" x14ac:dyDescent="0.25">
      <c r="A41" s="15"/>
      <c r="B41" s="48" t="s">
        <v>53</v>
      </c>
      <c r="C41" s="22">
        <v>4</v>
      </c>
      <c r="D41" s="22">
        <v>3</v>
      </c>
      <c r="E41" s="18">
        <v>0</v>
      </c>
      <c r="F41" s="198" t="s">
        <v>236</v>
      </c>
      <c r="G41" s="18">
        <v>7</v>
      </c>
      <c r="H41" s="18">
        <v>13</v>
      </c>
      <c r="I41" s="18">
        <v>0</v>
      </c>
      <c r="J41" s="22">
        <v>34</v>
      </c>
      <c r="K41" s="18">
        <v>9</v>
      </c>
      <c r="L41" s="22">
        <v>0</v>
      </c>
      <c r="M41" s="18">
        <v>11</v>
      </c>
      <c r="N41" s="22">
        <v>2</v>
      </c>
      <c r="O41" s="22">
        <v>0</v>
      </c>
      <c r="P41" s="18">
        <v>0</v>
      </c>
      <c r="Q41" s="24">
        <v>4.0229885057471266</v>
      </c>
      <c r="R41" s="21">
        <v>1.40485312899106</v>
      </c>
      <c r="S41" s="5"/>
      <c r="T41" s="10"/>
      <c r="W41" s="10"/>
      <c r="X41" s="10"/>
    </row>
    <row r="42" spans="1:24" x14ac:dyDescent="0.25">
      <c r="A42" s="77"/>
      <c r="B42" s="48" t="s">
        <v>108</v>
      </c>
      <c r="C42" s="22">
        <v>4</v>
      </c>
      <c r="D42" s="18">
        <v>1</v>
      </c>
      <c r="E42" s="18">
        <v>0</v>
      </c>
      <c r="F42" s="18">
        <v>8</v>
      </c>
      <c r="G42" s="18">
        <v>8</v>
      </c>
      <c r="H42" s="18">
        <v>10</v>
      </c>
      <c r="I42" s="18">
        <v>0</v>
      </c>
      <c r="J42" s="18">
        <v>10</v>
      </c>
      <c r="K42" s="18">
        <v>9</v>
      </c>
      <c r="L42" s="18">
        <v>1</v>
      </c>
      <c r="M42" s="18">
        <v>6</v>
      </c>
      <c r="N42" s="18">
        <v>1</v>
      </c>
      <c r="O42" s="18">
        <v>1</v>
      </c>
      <c r="P42" s="18">
        <v>0</v>
      </c>
      <c r="Q42" s="195">
        <v>9</v>
      </c>
      <c r="R42" s="21">
        <v>2.375</v>
      </c>
      <c r="S42" s="5"/>
      <c r="T42" s="10"/>
      <c r="W42" s="10"/>
      <c r="X42" s="10"/>
    </row>
    <row r="43" spans="1:24" x14ac:dyDescent="0.25">
      <c r="A43" s="77"/>
      <c r="B43" s="48" t="s">
        <v>113</v>
      </c>
      <c r="C43" s="18">
        <v>1</v>
      </c>
      <c r="D43" s="18">
        <v>0</v>
      </c>
      <c r="E43" s="18">
        <v>0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95">
        <v>0</v>
      </c>
      <c r="R43" s="21">
        <v>0</v>
      </c>
      <c r="S43" s="5"/>
      <c r="T43" s="10"/>
      <c r="W43" s="10"/>
      <c r="X43" s="10"/>
    </row>
    <row r="44" spans="1:24" x14ac:dyDescent="0.25">
      <c r="A44" s="15"/>
      <c r="B44" s="94" t="s">
        <v>17</v>
      </c>
      <c r="C44" s="10">
        <v>1</v>
      </c>
      <c r="D44" s="10">
        <v>0</v>
      </c>
      <c r="E44" s="10">
        <v>0</v>
      </c>
      <c r="F44" s="9" t="s">
        <v>237</v>
      </c>
      <c r="G44" s="10">
        <v>5</v>
      </c>
      <c r="H44" s="10">
        <v>4</v>
      </c>
      <c r="I44" s="10">
        <v>0</v>
      </c>
      <c r="J44" s="10">
        <v>1</v>
      </c>
      <c r="K44" s="10">
        <v>6</v>
      </c>
      <c r="L44" s="10">
        <v>0</v>
      </c>
      <c r="M44" s="10">
        <v>1</v>
      </c>
      <c r="N44" s="10">
        <v>0</v>
      </c>
      <c r="O44" s="10">
        <v>0</v>
      </c>
      <c r="P44" s="10">
        <v>0</v>
      </c>
      <c r="Q44" s="13">
        <v>33.834586466165412</v>
      </c>
      <c r="R44" s="20">
        <v>7.518796992481203</v>
      </c>
      <c r="S44" s="5"/>
      <c r="T44" s="10"/>
      <c r="W44" s="10"/>
      <c r="X44" s="10"/>
    </row>
    <row r="45" spans="1:24" x14ac:dyDescent="0.25">
      <c r="A45" s="77"/>
      <c r="B45" s="95" t="s">
        <v>97</v>
      </c>
      <c r="C45" s="3">
        <v>4</v>
      </c>
      <c r="D45" s="10">
        <v>0</v>
      </c>
      <c r="E45" s="10">
        <v>0</v>
      </c>
      <c r="F45" s="9" t="s">
        <v>238</v>
      </c>
      <c r="G45" s="10">
        <v>7</v>
      </c>
      <c r="H45" s="10">
        <v>9</v>
      </c>
      <c r="I45" s="10">
        <v>0</v>
      </c>
      <c r="J45" s="10">
        <v>8</v>
      </c>
      <c r="K45" s="10">
        <v>10</v>
      </c>
      <c r="L45" s="10">
        <v>1</v>
      </c>
      <c r="M45" s="10">
        <v>2</v>
      </c>
      <c r="N45" s="10">
        <v>0</v>
      </c>
      <c r="O45" s="10">
        <v>2</v>
      </c>
      <c r="P45" s="10">
        <v>0</v>
      </c>
      <c r="Q45" s="13">
        <v>7.274826789838337</v>
      </c>
      <c r="R45" s="20">
        <v>2.1939953810623556</v>
      </c>
      <c r="S45" s="5"/>
      <c r="T45" s="10"/>
      <c r="W45" s="10"/>
      <c r="X45" s="10"/>
    </row>
    <row r="46" spans="1:24" x14ac:dyDescent="0.25">
      <c r="A46" s="77"/>
      <c r="B46" s="95" t="s">
        <v>7</v>
      </c>
      <c r="C46" s="10">
        <v>1</v>
      </c>
      <c r="D46" s="10">
        <v>0</v>
      </c>
      <c r="E46" s="10">
        <v>0</v>
      </c>
      <c r="F46" s="10">
        <v>2</v>
      </c>
      <c r="G46" s="10">
        <v>2</v>
      </c>
      <c r="H46" s="10">
        <v>1</v>
      </c>
      <c r="I46" s="10">
        <v>0</v>
      </c>
      <c r="J46" s="10">
        <v>1</v>
      </c>
      <c r="K46" s="10">
        <v>4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96" t="s">
        <v>235</v>
      </c>
      <c r="R46" s="20">
        <v>2.5</v>
      </c>
      <c r="S46" s="5"/>
      <c r="T46" s="10"/>
      <c r="W46" s="10"/>
      <c r="X46" s="10"/>
    </row>
    <row r="47" spans="1:24" ht="15.75" thickBot="1" x14ac:dyDescent="0.3">
      <c r="A47" s="10"/>
      <c r="B47" s="161" t="s">
        <v>54</v>
      </c>
      <c r="C47" s="59">
        <v>29</v>
      </c>
      <c r="D47" s="59">
        <v>8</v>
      </c>
      <c r="E47" s="59">
        <v>0</v>
      </c>
      <c r="F47" s="164" t="s">
        <v>223</v>
      </c>
      <c r="G47" s="59">
        <v>45</v>
      </c>
      <c r="H47" s="59">
        <v>59</v>
      </c>
      <c r="I47" s="59">
        <v>1</v>
      </c>
      <c r="J47" s="59">
        <v>80</v>
      </c>
      <c r="K47" s="59">
        <v>66</v>
      </c>
      <c r="L47" s="59">
        <v>4</v>
      </c>
      <c r="M47" s="59">
        <v>25</v>
      </c>
      <c r="N47" s="59">
        <v>3</v>
      </c>
      <c r="O47" s="59">
        <v>4</v>
      </c>
      <c r="P47" s="59">
        <v>0</v>
      </c>
      <c r="Q47" s="59">
        <v>6.9707401032702236</v>
      </c>
      <c r="R47" s="165">
        <v>2.1514629948364887</v>
      </c>
      <c r="S47" s="5"/>
      <c r="T47" s="10"/>
      <c r="W47" s="10"/>
      <c r="X47" s="10"/>
    </row>
    <row r="48" spans="1:24" x14ac:dyDescent="0.25">
      <c r="A48" s="10"/>
      <c r="T48" s="5"/>
      <c r="U48" s="5"/>
      <c r="V48" s="5"/>
      <c r="W48" s="5"/>
      <c r="X48" s="5"/>
    </row>
    <row r="49" spans="17:17" x14ac:dyDescent="0.25">
      <c r="Q49" s="14"/>
    </row>
  </sheetData>
  <sortState xmlns:xlrd2="http://schemas.microsoft.com/office/spreadsheetml/2017/richdata2" ref="A14:X30">
    <sortCondition ref="A14:A30"/>
  </sortState>
  <printOptions horizontalCentered="1" verticalCentered="1"/>
  <pageMargins left="0.70866141732283472" right="0.70866141732283472" top="0.74803149606299213" bottom="0.74803149606299213" header="0.31496062992125984" footer="0.31496062992125984"/>
  <pageSetup scale="63" orientation="landscape" horizontalDpi="0" verticalDpi="0" r:id="rId1"/>
  <ignoredErrors>
    <ignoredError sqref="Q38:R46 F41:F45 F47" numberStoredAsText="1"/>
    <ignoredError sqref="C3:K3 C4:D10 F4:K10" twoDigitTextYear="1"/>
    <ignoredError sqref="E4:E10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4AC1-E3FB-4A02-AFFA-A4DAC9B621EE}">
  <sheetPr>
    <pageSetUpPr fitToPage="1"/>
  </sheetPr>
  <dimension ref="A1:Y56"/>
  <sheetViews>
    <sheetView showGridLines="0" workbookViewId="0"/>
  </sheetViews>
  <sheetFormatPr defaultRowHeight="15" x14ac:dyDescent="0.25"/>
  <cols>
    <col min="1" max="1" width="20.5703125" style="1" customWidth="1"/>
    <col min="2" max="2" width="18" customWidth="1"/>
    <col min="3" max="3" width="6" customWidth="1"/>
    <col min="4" max="4" width="7.42578125" customWidth="1"/>
    <col min="5" max="5" width="5.28515625" customWidth="1"/>
    <col min="6" max="6" width="6.42578125" customWidth="1"/>
    <col min="7" max="7" width="5.85546875" customWidth="1"/>
    <col min="8" max="10" width="4.7109375" customWidth="1"/>
    <col min="11" max="11" width="6.5703125" customWidth="1"/>
    <col min="12" max="12" width="7" customWidth="1"/>
    <col min="13" max="16" width="4.7109375" customWidth="1"/>
    <col min="17" max="17" width="5.5703125" customWidth="1"/>
    <col min="18" max="18" width="5.85546875" customWidth="1"/>
    <col min="19" max="20" width="4.7109375" customWidth="1"/>
    <col min="21" max="24" width="6.7109375" customWidth="1"/>
  </cols>
  <sheetData>
    <row r="1" spans="1:24" ht="18.75" x14ac:dyDescent="0.3">
      <c r="A1" s="4" t="s">
        <v>82</v>
      </c>
    </row>
    <row r="2" spans="1:24" x14ac:dyDescent="0.25"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6" t="s">
        <v>30</v>
      </c>
      <c r="H2" s="6" t="s">
        <v>9</v>
      </c>
      <c r="I2" s="6" t="s">
        <v>31</v>
      </c>
      <c r="J2" s="6" t="s">
        <v>32</v>
      </c>
      <c r="K2" s="6" t="s">
        <v>33</v>
      </c>
      <c r="L2" s="6" t="s">
        <v>34</v>
      </c>
      <c r="N2" s="3" t="s">
        <v>35</v>
      </c>
      <c r="O2" s="3"/>
    </row>
    <row r="3" spans="1:24" x14ac:dyDescent="0.25">
      <c r="A3" s="38" t="s">
        <v>36</v>
      </c>
      <c r="B3" t="s">
        <v>123</v>
      </c>
      <c r="C3" s="9" t="s">
        <v>164</v>
      </c>
      <c r="D3" s="28">
        <v>0.59399999999999997</v>
      </c>
      <c r="E3" s="9" t="s">
        <v>72</v>
      </c>
      <c r="F3" s="25" t="s">
        <v>167</v>
      </c>
      <c r="G3" s="9" t="s">
        <v>168</v>
      </c>
      <c r="H3" s="10">
        <v>109</v>
      </c>
      <c r="I3" s="10">
        <v>81</v>
      </c>
      <c r="J3" s="9">
        <f t="shared" ref="J3:J8" si="0">H3-I3</f>
        <v>28</v>
      </c>
      <c r="K3" s="9" t="s">
        <v>174</v>
      </c>
      <c r="L3" s="10" t="s">
        <v>180</v>
      </c>
    </row>
    <row r="4" spans="1:24" x14ac:dyDescent="0.25">
      <c r="A4" s="38"/>
      <c r="B4" t="s">
        <v>124</v>
      </c>
      <c r="C4" s="11" t="s">
        <v>165</v>
      </c>
      <c r="D4" s="29">
        <f>7/12</f>
        <v>0.58333333333333337</v>
      </c>
      <c r="E4" s="1">
        <v>1.5</v>
      </c>
      <c r="F4" s="11" t="s">
        <v>170</v>
      </c>
      <c r="G4" s="11" t="s">
        <v>131</v>
      </c>
      <c r="H4" s="1">
        <v>112</v>
      </c>
      <c r="I4" s="1">
        <v>72</v>
      </c>
      <c r="J4" s="9">
        <f>H4-I4</f>
        <v>40</v>
      </c>
      <c r="K4" s="11" t="s">
        <v>174</v>
      </c>
      <c r="L4" s="1" t="s">
        <v>73</v>
      </c>
    </row>
    <row r="5" spans="1:24" x14ac:dyDescent="0.25">
      <c r="B5" t="s">
        <v>125</v>
      </c>
      <c r="C5" s="11" t="s">
        <v>176</v>
      </c>
      <c r="D5" s="29">
        <f>8/16</f>
        <v>0.5</v>
      </c>
      <c r="E5" s="1">
        <v>1.5</v>
      </c>
      <c r="F5" s="27" t="s">
        <v>169</v>
      </c>
      <c r="G5" s="11" t="s">
        <v>138</v>
      </c>
      <c r="H5" s="1">
        <v>142</v>
      </c>
      <c r="I5" s="1">
        <v>130</v>
      </c>
      <c r="J5" s="9">
        <f>H5-I5</f>
        <v>12</v>
      </c>
      <c r="K5" s="9" t="s">
        <v>177</v>
      </c>
      <c r="L5" s="10" t="s">
        <v>75</v>
      </c>
    </row>
    <row r="6" spans="1:24" x14ac:dyDescent="0.25">
      <c r="B6" t="s">
        <v>126</v>
      </c>
      <c r="C6" s="11" t="s">
        <v>166</v>
      </c>
      <c r="D6" s="29">
        <f>2/14</f>
        <v>0.14285714285714285</v>
      </c>
      <c r="E6" s="1">
        <v>6.5</v>
      </c>
      <c r="F6" s="27" t="s">
        <v>139</v>
      </c>
      <c r="G6" s="11" t="s">
        <v>130</v>
      </c>
      <c r="H6" s="1">
        <v>98</v>
      </c>
      <c r="I6" s="1">
        <v>192</v>
      </c>
      <c r="J6" s="9">
        <f t="shared" si="0"/>
        <v>-94</v>
      </c>
      <c r="K6" s="11" t="s">
        <v>175</v>
      </c>
      <c r="L6" s="1" t="s">
        <v>73</v>
      </c>
    </row>
    <row r="7" spans="1:24" x14ac:dyDescent="0.25">
      <c r="C7" s="1"/>
      <c r="D7" s="30"/>
      <c r="E7" s="1"/>
      <c r="F7" s="1"/>
      <c r="G7" s="1"/>
      <c r="H7" s="1"/>
      <c r="I7" s="1"/>
      <c r="J7" s="9"/>
      <c r="K7" s="1"/>
      <c r="L7" s="1"/>
    </row>
    <row r="8" spans="1:24" x14ac:dyDescent="0.25">
      <c r="A8" s="38" t="s">
        <v>37</v>
      </c>
      <c r="B8" s="2" t="s">
        <v>127</v>
      </c>
      <c r="C8" s="11" t="s">
        <v>163</v>
      </c>
      <c r="D8" s="31">
        <f>12/14</f>
        <v>0.8571428571428571</v>
      </c>
      <c r="E8" s="26" t="s">
        <v>72</v>
      </c>
      <c r="F8" s="11" t="s">
        <v>171</v>
      </c>
      <c r="G8" s="11" t="s">
        <v>152</v>
      </c>
      <c r="H8" s="1">
        <v>129</v>
      </c>
      <c r="I8" s="1">
        <v>66</v>
      </c>
      <c r="J8" s="9">
        <f t="shared" si="0"/>
        <v>63</v>
      </c>
      <c r="K8" s="11" t="s">
        <v>96</v>
      </c>
      <c r="L8" s="1" t="s">
        <v>181</v>
      </c>
    </row>
    <row r="9" spans="1:24" x14ac:dyDescent="0.25">
      <c r="B9" s="2" t="s">
        <v>71</v>
      </c>
      <c r="C9" s="11" t="s">
        <v>162</v>
      </c>
      <c r="D9" s="29">
        <v>0.433</v>
      </c>
      <c r="E9" s="11">
        <v>6</v>
      </c>
      <c r="F9" s="11" t="s">
        <v>172</v>
      </c>
      <c r="G9" s="11" t="s">
        <v>173</v>
      </c>
      <c r="H9" s="1">
        <v>119</v>
      </c>
      <c r="I9" s="1">
        <v>124</v>
      </c>
      <c r="J9" s="9">
        <f>H9-I9</f>
        <v>-5</v>
      </c>
      <c r="K9" s="11" t="s">
        <v>174</v>
      </c>
      <c r="L9" s="1" t="s">
        <v>74</v>
      </c>
    </row>
    <row r="10" spans="1:24" x14ac:dyDescent="0.25">
      <c r="B10" s="2" t="s">
        <v>128</v>
      </c>
      <c r="C10" s="11" t="s">
        <v>178</v>
      </c>
      <c r="D10" s="30">
        <f>7/17</f>
        <v>0.41176470588235292</v>
      </c>
      <c r="E10" s="1">
        <v>6.5</v>
      </c>
      <c r="F10" s="11" t="s">
        <v>130</v>
      </c>
      <c r="G10" s="11" t="s">
        <v>169</v>
      </c>
      <c r="H10" s="11">
        <v>119</v>
      </c>
      <c r="I10" s="11">
        <v>163</v>
      </c>
      <c r="J10" s="9">
        <f>H10-I10</f>
        <v>-44</v>
      </c>
      <c r="K10" s="11" t="s">
        <v>174</v>
      </c>
      <c r="L10" s="1" t="s">
        <v>179</v>
      </c>
    </row>
    <row r="11" spans="1:24" x14ac:dyDescent="0.25">
      <c r="F11" s="1"/>
      <c r="G11" s="1"/>
    </row>
    <row r="12" spans="1:24" ht="15.75" thickBot="1" x14ac:dyDescent="0.3"/>
    <row r="13" spans="1:24" x14ac:dyDescent="0.25">
      <c r="A13" s="6" t="s">
        <v>95</v>
      </c>
      <c r="B13" s="104" t="s">
        <v>15</v>
      </c>
      <c r="C13" s="105" t="s">
        <v>39</v>
      </c>
      <c r="D13" s="105" t="s">
        <v>40</v>
      </c>
      <c r="E13" s="105" t="s">
        <v>0</v>
      </c>
      <c r="F13" s="105" t="s">
        <v>1</v>
      </c>
      <c r="G13" s="105" t="s">
        <v>2</v>
      </c>
      <c r="H13" s="105" t="s">
        <v>8</v>
      </c>
      <c r="I13" s="105" t="s">
        <v>10</v>
      </c>
      <c r="J13" s="105" t="s">
        <v>41</v>
      </c>
      <c r="K13" s="105" t="s">
        <v>42</v>
      </c>
      <c r="L13" s="105" t="s">
        <v>3</v>
      </c>
      <c r="M13" s="105" t="s">
        <v>4</v>
      </c>
      <c r="N13" s="105" t="s">
        <v>43</v>
      </c>
      <c r="O13" s="105" t="s">
        <v>5</v>
      </c>
      <c r="P13" s="105" t="s">
        <v>44</v>
      </c>
      <c r="Q13" s="105" t="s">
        <v>45</v>
      </c>
      <c r="R13" s="105" t="s">
        <v>46</v>
      </c>
      <c r="S13" s="105" t="s">
        <v>47</v>
      </c>
      <c r="T13" s="105" t="s">
        <v>48</v>
      </c>
      <c r="U13" s="105" t="s">
        <v>49</v>
      </c>
      <c r="V13" s="105" t="s">
        <v>50</v>
      </c>
      <c r="W13" s="105" t="s">
        <v>51</v>
      </c>
      <c r="X13" s="106" t="s">
        <v>52</v>
      </c>
    </row>
    <row r="14" spans="1:24" x14ac:dyDescent="0.25">
      <c r="A14" s="15"/>
      <c r="B14" s="48" t="s">
        <v>14</v>
      </c>
      <c r="C14" s="18">
        <v>5</v>
      </c>
      <c r="D14" s="18">
        <v>16</v>
      </c>
      <c r="E14" s="18">
        <v>15</v>
      </c>
      <c r="F14" s="18">
        <v>4</v>
      </c>
      <c r="G14" s="18">
        <v>6</v>
      </c>
      <c r="H14" s="18">
        <v>5</v>
      </c>
      <c r="I14" s="18">
        <v>1</v>
      </c>
      <c r="J14" s="18">
        <v>0</v>
      </c>
      <c r="K14" s="18">
        <v>0</v>
      </c>
      <c r="L14" s="18">
        <v>2</v>
      </c>
      <c r="M14" s="18">
        <v>1</v>
      </c>
      <c r="N14" s="18">
        <v>0</v>
      </c>
      <c r="O14" s="18">
        <v>3</v>
      </c>
      <c r="P14" s="18">
        <v>0</v>
      </c>
      <c r="Q14" s="18">
        <v>1</v>
      </c>
      <c r="R14" s="18">
        <v>1</v>
      </c>
      <c r="S14" s="18">
        <v>2</v>
      </c>
      <c r="T14" s="18">
        <v>0</v>
      </c>
      <c r="U14" s="74">
        <v>0.4375</v>
      </c>
      <c r="V14" s="74">
        <v>0.46666666666666667</v>
      </c>
      <c r="W14" s="74">
        <v>0.90416666666666667</v>
      </c>
      <c r="X14" s="75">
        <v>0.4</v>
      </c>
    </row>
    <row r="15" spans="1:24" x14ac:dyDescent="0.25">
      <c r="A15" s="15"/>
      <c r="B15" s="48" t="s">
        <v>12</v>
      </c>
      <c r="C15" s="22">
        <v>7</v>
      </c>
      <c r="D15" s="22">
        <v>30</v>
      </c>
      <c r="E15" s="22">
        <v>26</v>
      </c>
      <c r="F15" s="18">
        <v>4</v>
      </c>
      <c r="G15" s="18">
        <v>7</v>
      </c>
      <c r="H15" s="18">
        <v>5</v>
      </c>
      <c r="I15" s="18">
        <v>1</v>
      </c>
      <c r="J15" s="22">
        <v>1</v>
      </c>
      <c r="K15" s="18">
        <v>0</v>
      </c>
      <c r="L15" s="22">
        <v>7</v>
      </c>
      <c r="M15" s="18">
        <v>2</v>
      </c>
      <c r="N15" s="18">
        <v>0</v>
      </c>
      <c r="O15" s="18">
        <v>9</v>
      </c>
      <c r="P15" s="18">
        <v>2</v>
      </c>
      <c r="Q15" s="18">
        <v>1</v>
      </c>
      <c r="R15" s="18">
        <v>0</v>
      </c>
      <c r="S15" s="18">
        <v>2</v>
      </c>
      <c r="T15" s="18">
        <v>0</v>
      </c>
      <c r="U15" s="74">
        <v>0.36666666666666664</v>
      </c>
      <c r="V15" s="74">
        <v>0.38461538461538464</v>
      </c>
      <c r="W15" s="74">
        <v>0.75128205128205128</v>
      </c>
      <c r="X15" s="75">
        <v>0.26923076923076922</v>
      </c>
    </row>
    <row r="16" spans="1:24" x14ac:dyDescent="0.25">
      <c r="A16" s="15"/>
      <c r="B16" s="48" t="s">
        <v>13</v>
      </c>
      <c r="C16" s="18">
        <v>6</v>
      </c>
      <c r="D16" s="18">
        <v>21</v>
      </c>
      <c r="E16" s="18">
        <v>16</v>
      </c>
      <c r="F16" s="18">
        <v>2</v>
      </c>
      <c r="G16" s="18">
        <v>1</v>
      </c>
      <c r="H16" s="18">
        <v>1</v>
      </c>
      <c r="I16" s="18">
        <v>0</v>
      </c>
      <c r="J16" s="18">
        <v>0</v>
      </c>
      <c r="K16" s="18">
        <v>0</v>
      </c>
      <c r="L16" s="18">
        <v>2</v>
      </c>
      <c r="M16" s="18">
        <v>2</v>
      </c>
      <c r="N16" s="22">
        <v>1</v>
      </c>
      <c r="O16" s="18">
        <v>3</v>
      </c>
      <c r="P16" s="18">
        <v>2</v>
      </c>
      <c r="Q16" s="18">
        <v>2</v>
      </c>
      <c r="R16" s="18">
        <v>1</v>
      </c>
      <c r="S16" s="22">
        <v>3</v>
      </c>
      <c r="T16" s="18">
        <v>0</v>
      </c>
      <c r="U16" s="74">
        <v>0.23809523809523808</v>
      </c>
      <c r="V16" s="74">
        <v>6.25E-2</v>
      </c>
      <c r="W16" s="74">
        <v>0.30059523809523808</v>
      </c>
      <c r="X16" s="75">
        <v>6.25E-2</v>
      </c>
    </row>
    <row r="17" spans="1:24" x14ac:dyDescent="0.25">
      <c r="A17" s="15"/>
      <c r="B17" s="95" t="s">
        <v>11</v>
      </c>
      <c r="C17" s="10">
        <v>4</v>
      </c>
      <c r="D17" s="10">
        <v>10</v>
      </c>
      <c r="E17" s="10">
        <v>8</v>
      </c>
      <c r="F17" s="10">
        <v>3</v>
      </c>
      <c r="G17" s="10">
        <v>5</v>
      </c>
      <c r="H17" s="10">
        <v>5</v>
      </c>
      <c r="I17" s="10">
        <v>0</v>
      </c>
      <c r="J17" s="10">
        <v>0</v>
      </c>
      <c r="K17" s="10">
        <v>0</v>
      </c>
      <c r="L17" s="10">
        <v>5</v>
      </c>
      <c r="M17" s="10">
        <v>2</v>
      </c>
      <c r="N17" s="10">
        <v>0</v>
      </c>
      <c r="O17" s="3">
        <v>1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59">
        <v>0.7</v>
      </c>
      <c r="V17" s="128">
        <v>0.625</v>
      </c>
      <c r="W17" s="166">
        <v>1.325</v>
      </c>
      <c r="X17" s="158">
        <v>0.625</v>
      </c>
    </row>
    <row r="18" spans="1:24" x14ac:dyDescent="0.25">
      <c r="A18" s="15"/>
      <c r="B18" s="95" t="s">
        <v>160</v>
      </c>
      <c r="C18" s="10">
        <v>1</v>
      </c>
      <c r="D18" s="10">
        <v>5</v>
      </c>
      <c r="E18" s="10">
        <v>4</v>
      </c>
      <c r="F18" s="10">
        <v>1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</v>
      </c>
      <c r="N18" s="10">
        <v>0</v>
      </c>
      <c r="O18" s="10">
        <v>1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28">
        <v>0.2</v>
      </c>
      <c r="V18" s="128">
        <v>0</v>
      </c>
      <c r="W18" s="128">
        <v>0.2</v>
      </c>
      <c r="X18" s="129">
        <v>0</v>
      </c>
    </row>
    <row r="19" spans="1:24" x14ac:dyDescent="0.25">
      <c r="A19" s="15"/>
      <c r="B19" s="95" t="s">
        <v>104</v>
      </c>
      <c r="C19" s="10">
        <v>5</v>
      </c>
      <c r="D19" s="10">
        <v>12</v>
      </c>
      <c r="E19" s="10">
        <v>12</v>
      </c>
      <c r="F19" s="10">
        <v>1</v>
      </c>
      <c r="G19" s="10">
        <v>2</v>
      </c>
      <c r="H19" s="10">
        <v>1</v>
      </c>
      <c r="I19" s="10">
        <v>1</v>
      </c>
      <c r="J19" s="10">
        <v>0</v>
      </c>
      <c r="K19" s="10">
        <v>0</v>
      </c>
      <c r="L19" s="10">
        <v>1</v>
      </c>
      <c r="M19" s="10">
        <v>0</v>
      </c>
      <c r="N19" s="10">
        <v>0</v>
      </c>
      <c r="O19" s="10">
        <v>6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28">
        <v>0.16666666666666666</v>
      </c>
      <c r="V19" s="128">
        <v>0.25</v>
      </c>
      <c r="W19" s="128">
        <v>0.41666666666666663</v>
      </c>
      <c r="X19" s="129">
        <v>0.16666666666666666</v>
      </c>
    </row>
    <row r="20" spans="1:24" x14ac:dyDescent="0.25">
      <c r="A20" s="15"/>
      <c r="B20" s="48" t="s">
        <v>100</v>
      </c>
      <c r="C20" s="18">
        <v>1</v>
      </c>
      <c r="D20" s="18">
        <v>1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1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74">
        <v>0</v>
      </c>
      <c r="V20" s="74">
        <v>0</v>
      </c>
      <c r="W20" s="74">
        <v>0</v>
      </c>
      <c r="X20" s="75">
        <v>0</v>
      </c>
    </row>
    <row r="21" spans="1:24" x14ac:dyDescent="0.25">
      <c r="A21" s="15"/>
      <c r="B21" s="48" t="s">
        <v>106</v>
      </c>
      <c r="C21" s="18">
        <v>2</v>
      </c>
      <c r="D21" s="18">
        <v>6</v>
      </c>
      <c r="E21" s="18">
        <v>5</v>
      </c>
      <c r="F21" s="18">
        <v>1</v>
      </c>
      <c r="G21" s="18">
        <v>2</v>
      </c>
      <c r="H21" s="18">
        <v>2</v>
      </c>
      <c r="I21" s="18">
        <v>0</v>
      </c>
      <c r="J21" s="18">
        <v>0</v>
      </c>
      <c r="K21" s="18">
        <v>0</v>
      </c>
      <c r="L21" s="18">
        <v>3</v>
      </c>
      <c r="M21" s="18">
        <v>1</v>
      </c>
      <c r="N21" s="18">
        <v>0</v>
      </c>
      <c r="O21" s="18">
        <v>2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74">
        <v>0.5</v>
      </c>
      <c r="V21" s="74">
        <v>0.4</v>
      </c>
      <c r="W21" s="74">
        <v>0.9</v>
      </c>
      <c r="X21" s="75">
        <v>0.4</v>
      </c>
    </row>
    <row r="22" spans="1:24" x14ac:dyDescent="0.25">
      <c r="A22" s="15"/>
      <c r="B22" s="48" t="s">
        <v>161</v>
      </c>
      <c r="C22" s="18">
        <v>1</v>
      </c>
      <c r="D22" s="18">
        <v>3</v>
      </c>
      <c r="E22" s="18">
        <v>2</v>
      </c>
      <c r="F22" s="18">
        <v>3</v>
      </c>
      <c r="G22" s="18">
        <v>2</v>
      </c>
      <c r="H22" s="18">
        <v>1</v>
      </c>
      <c r="I22" s="18">
        <v>1</v>
      </c>
      <c r="J22" s="18">
        <v>0</v>
      </c>
      <c r="K22" s="18">
        <v>0</v>
      </c>
      <c r="L22" s="18">
        <v>1</v>
      </c>
      <c r="M22" s="18">
        <v>0</v>
      </c>
      <c r="N22" s="18">
        <v>0</v>
      </c>
      <c r="O22" s="18">
        <v>0</v>
      </c>
      <c r="P22" s="18">
        <v>1</v>
      </c>
      <c r="Q22" s="18">
        <v>0</v>
      </c>
      <c r="R22" s="18">
        <v>0</v>
      </c>
      <c r="S22" s="18">
        <v>0</v>
      </c>
      <c r="T22" s="18">
        <v>0</v>
      </c>
      <c r="U22" s="74">
        <v>1</v>
      </c>
      <c r="V22" s="74">
        <v>1.5</v>
      </c>
      <c r="W22" s="19">
        <v>2.5</v>
      </c>
      <c r="X22" s="75">
        <v>1</v>
      </c>
    </row>
    <row r="23" spans="1:24" x14ac:dyDescent="0.25">
      <c r="A23" s="15"/>
      <c r="B23" s="95" t="s">
        <v>6</v>
      </c>
      <c r="C23" s="10">
        <v>4</v>
      </c>
      <c r="D23" s="10">
        <v>19</v>
      </c>
      <c r="E23" s="10">
        <v>17</v>
      </c>
      <c r="F23" s="10">
        <v>3</v>
      </c>
      <c r="G23" s="10">
        <v>7</v>
      </c>
      <c r="H23" s="10">
        <v>5</v>
      </c>
      <c r="I23" s="3">
        <v>2</v>
      </c>
      <c r="J23" s="10">
        <v>0</v>
      </c>
      <c r="K23" s="10">
        <v>0</v>
      </c>
      <c r="L23" s="10">
        <v>4</v>
      </c>
      <c r="M23" s="10">
        <v>1</v>
      </c>
      <c r="N23" s="10">
        <v>0</v>
      </c>
      <c r="O23" s="3">
        <v>1</v>
      </c>
      <c r="P23" s="10">
        <v>1</v>
      </c>
      <c r="Q23" s="10">
        <v>2</v>
      </c>
      <c r="R23" s="10">
        <v>0</v>
      </c>
      <c r="S23" s="10">
        <v>0</v>
      </c>
      <c r="T23" s="10">
        <v>0</v>
      </c>
      <c r="U23" s="128">
        <v>0.47368421052631576</v>
      </c>
      <c r="V23" s="128">
        <v>0.52941176470588236</v>
      </c>
      <c r="W23" s="12">
        <v>1.0030959752321982</v>
      </c>
      <c r="X23" s="129">
        <v>0.41176470588235292</v>
      </c>
    </row>
    <row r="24" spans="1:24" x14ac:dyDescent="0.25">
      <c r="A24" s="15"/>
      <c r="B24" s="95" t="s">
        <v>154</v>
      </c>
      <c r="C24" s="10">
        <v>1</v>
      </c>
      <c r="D24" s="10">
        <v>4</v>
      </c>
      <c r="E24" s="10">
        <v>3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1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28">
        <v>0.25</v>
      </c>
      <c r="V24" s="128">
        <v>0</v>
      </c>
      <c r="W24" s="128">
        <v>0.25</v>
      </c>
      <c r="X24" s="129">
        <v>0</v>
      </c>
    </row>
    <row r="25" spans="1:24" x14ac:dyDescent="0.25">
      <c r="A25" s="15"/>
      <c r="B25" s="95" t="s">
        <v>22</v>
      </c>
      <c r="C25" s="10">
        <v>4</v>
      </c>
      <c r="D25" s="10">
        <v>11</v>
      </c>
      <c r="E25" s="10">
        <v>9</v>
      </c>
      <c r="F25" s="10">
        <v>2</v>
      </c>
      <c r="G25" s="10">
        <v>2</v>
      </c>
      <c r="H25" s="10">
        <v>1</v>
      </c>
      <c r="I25" s="10">
        <v>0</v>
      </c>
      <c r="J25" s="10">
        <v>0</v>
      </c>
      <c r="K25" s="3">
        <v>1</v>
      </c>
      <c r="L25" s="10">
        <v>4</v>
      </c>
      <c r="M25" s="10">
        <v>1</v>
      </c>
      <c r="N25" s="10">
        <v>0</v>
      </c>
      <c r="O25" s="10">
        <v>4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28">
        <v>0.3</v>
      </c>
      <c r="V25" s="128">
        <v>0.55555555555555558</v>
      </c>
      <c r="W25" s="128">
        <v>0.85555555555555562</v>
      </c>
      <c r="X25" s="129">
        <v>0.22222222222222221</v>
      </c>
    </row>
    <row r="26" spans="1:24" x14ac:dyDescent="0.25">
      <c r="A26" s="15"/>
      <c r="B26" s="48" t="s">
        <v>53</v>
      </c>
      <c r="C26" s="18">
        <v>6</v>
      </c>
      <c r="D26" s="18">
        <v>24</v>
      </c>
      <c r="E26" s="18">
        <v>19</v>
      </c>
      <c r="F26" s="22">
        <v>7</v>
      </c>
      <c r="G26" s="22">
        <v>8</v>
      </c>
      <c r="H26" s="22">
        <v>6</v>
      </c>
      <c r="I26" s="18">
        <v>1</v>
      </c>
      <c r="J26" s="18">
        <v>0</v>
      </c>
      <c r="K26" s="22">
        <v>1</v>
      </c>
      <c r="L26" s="18">
        <v>4</v>
      </c>
      <c r="M26" s="18">
        <v>3</v>
      </c>
      <c r="N26" s="18">
        <v>0</v>
      </c>
      <c r="O26" s="18">
        <v>5</v>
      </c>
      <c r="P26" s="18">
        <v>2</v>
      </c>
      <c r="Q26" s="18">
        <v>2</v>
      </c>
      <c r="R26" s="18">
        <v>0</v>
      </c>
      <c r="S26" s="18">
        <v>1</v>
      </c>
      <c r="T26" s="18">
        <v>0</v>
      </c>
      <c r="U26" s="74">
        <v>0.54166666666666663</v>
      </c>
      <c r="V26" s="93">
        <v>0.63157894736842102</v>
      </c>
      <c r="W26" s="19">
        <v>1.1732456140350878</v>
      </c>
      <c r="X26" s="75">
        <v>0.42105263157894735</v>
      </c>
    </row>
    <row r="27" spans="1:24" x14ac:dyDescent="0.25">
      <c r="A27" s="15"/>
      <c r="B27" s="48" t="s">
        <v>66</v>
      </c>
      <c r="C27" s="18">
        <v>4</v>
      </c>
      <c r="D27" s="18">
        <v>13</v>
      </c>
      <c r="E27" s="18">
        <v>10</v>
      </c>
      <c r="F27" s="18">
        <v>2</v>
      </c>
      <c r="G27" s="18">
        <v>3</v>
      </c>
      <c r="H27" s="18">
        <v>3</v>
      </c>
      <c r="I27" s="18">
        <v>0</v>
      </c>
      <c r="J27" s="18">
        <v>0</v>
      </c>
      <c r="K27" s="18">
        <v>0</v>
      </c>
      <c r="L27" s="18">
        <v>1</v>
      </c>
      <c r="M27" s="18">
        <v>3</v>
      </c>
      <c r="N27" s="18">
        <v>0</v>
      </c>
      <c r="O27" s="18">
        <v>3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74">
        <v>0.46153846153846156</v>
      </c>
      <c r="V27" s="74">
        <v>0.3</v>
      </c>
      <c r="W27" s="74">
        <v>0.7615384615384615</v>
      </c>
      <c r="X27" s="75">
        <v>0.3</v>
      </c>
    </row>
    <row r="28" spans="1:24" x14ac:dyDescent="0.25">
      <c r="A28" s="15"/>
      <c r="B28" s="48" t="s">
        <v>108</v>
      </c>
      <c r="C28" s="18">
        <v>4</v>
      </c>
      <c r="D28" s="18">
        <v>14</v>
      </c>
      <c r="E28" s="18">
        <v>11</v>
      </c>
      <c r="F28" s="18">
        <v>1</v>
      </c>
      <c r="G28" s="18">
        <v>2</v>
      </c>
      <c r="H28" s="18">
        <v>1</v>
      </c>
      <c r="I28" s="18">
        <v>1</v>
      </c>
      <c r="J28" s="18">
        <v>0</v>
      </c>
      <c r="K28" s="18">
        <v>0</v>
      </c>
      <c r="L28" s="18">
        <v>0</v>
      </c>
      <c r="M28" s="18">
        <v>3</v>
      </c>
      <c r="N28" s="18">
        <v>0</v>
      </c>
      <c r="O28" s="18">
        <v>3</v>
      </c>
      <c r="P28" s="18">
        <v>0</v>
      </c>
      <c r="Q28" s="18">
        <v>0</v>
      </c>
      <c r="R28" s="18">
        <v>1</v>
      </c>
      <c r="S28" s="18">
        <v>1</v>
      </c>
      <c r="T28" s="18">
        <v>0</v>
      </c>
      <c r="U28" s="74">
        <v>0.35714285714285715</v>
      </c>
      <c r="V28" s="74">
        <v>0.27272727272727271</v>
      </c>
      <c r="W28" s="74">
        <v>0.62987012987012991</v>
      </c>
      <c r="X28" s="75">
        <v>0.18181818181818182</v>
      </c>
    </row>
    <row r="29" spans="1:24" x14ac:dyDescent="0.25">
      <c r="A29" s="15"/>
      <c r="B29" s="95" t="s">
        <v>157</v>
      </c>
      <c r="C29" s="10">
        <v>2</v>
      </c>
      <c r="D29" s="10">
        <v>4</v>
      </c>
      <c r="E29" s="10">
        <v>4</v>
      </c>
      <c r="F29" s="10">
        <v>1</v>
      </c>
      <c r="G29" s="10">
        <v>1</v>
      </c>
      <c r="H29" s="10">
        <v>1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1</v>
      </c>
      <c r="P29" s="10">
        <v>0</v>
      </c>
      <c r="Q29" s="10">
        <v>1</v>
      </c>
      <c r="R29" s="10">
        <v>0</v>
      </c>
      <c r="S29" s="10">
        <v>0</v>
      </c>
      <c r="T29" s="10">
        <v>0</v>
      </c>
      <c r="U29" s="128">
        <v>0.25</v>
      </c>
      <c r="V29" s="128">
        <v>0.25</v>
      </c>
      <c r="W29" s="128">
        <v>0.5</v>
      </c>
      <c r="X29" s="129">
        <v>0.25</v>
      </c>
    </row>
    <row r="30" spans="1:24" x14ac:dyDescent="0.25">
      <c r="A30" s="15"/>
      <c r="B30" s="95" t="s">
        <v>20</v>
      </c>
      <c r="C30" s="10">
        <v>6</v>
      </c>
      <c r="D30" s="10">
        <v>20</v>
      </c>
      <c r="E30" s="10">
        <v>15</v>
      </c>
      <c r="F30" s="10">
        <v>4</v>
      </c>
      <c r="G30" s="10">
        <v>3</v>
      </c>
      <c r="H30" s="10">
        <v>3</v>
      </c>
      <c r="I30" s="10">
        <v>0</v>
      </c>
      <c r="J30" s="10">
        <v>0</v>
      </c>
      <c r="K30" s="10">
        <v>0</v>
      </c>
      <c r="L30" s="10">
        <v>0</v>
      </c>
      <c r="M30" s="10">
        <v>4</v>
      </c>
      <c r="N30" s="10">
        <v>0</v>
      </c>
      <c r="O30" s="10">
        <v>8</v>
      </c>
      <c r="P30" s="10">
        <v>1</v>
      </c>
      <c r="Q30" s="10">
        <v>0</v>
      </c>
      <c r="R30" s="10">
        <v>0</v>
      </c>
      <c r="S30" s="10">
        <v>0</v>
      </c>
      <c r="T30" s="10">
        <v>0</v>
      </c>
      <c r="U30" s="128">
        <v>0.4</v>
      </c>
      <c r="V30" s="128">
        <v>0.2</v>
      </c>
      <c r="W30" s="128">
        <v>0.60000000000000009</v>
      </c>
      <c r="X30" s="129">
        <v>0.2</v>
      </c>
    </row>
    <row r="31" spans="1:24" x14ac:dyDescent="0.25">
      <c r="A31" s="15"/>
      <c r="B31" s="95" t="s">
        <v>23</v>
      </c>
      <c r="C31" s="10">
        <v>2</v>
      </c>
      <c r="D31" s="10">
        <v>6</v>
      </c>
      <c r="E31" s="10">
        <v>5</v>
      </c>
      <c r="F31" s="10">
        <v>1</v>
      </c>
      <c r="G31" s="10">
        <v>2</v>
      </c>
      <c r="H31" s="10">
        <v>2</v>
      </c>
      <c r="I31" s="10">
        <v>0</v>
      </c>
      <c r="J31" s="10">
        <v>0</v>
      </c>
      <c r="K31" s="10">
        <v>0</v>
      </c>
      <c r="L31" s="10">
        <v>3</v>
      </c>
      <c r="M31" s="10">
        <v>1</v>
      </c>
      <c r="N31" s="10">
        <v>0</v>
      </c>
      <c r="O31" s="10">
        <v>2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28">
        <v>0.5</v>
      </c>
      <c r="V31" s="128">
        <v>0.4</v>
      </c>
      <c r="W31" s="128">
        <v>0.9</v>
      </c>
      <c r="X31" s="129">
        <v>0.4</v>
      </c>
    </row>
    <row r="32" spans="1:24" x14ac:dyDescent="0.25">
      <c r="A32" s="15"/>
      <c r="B32" s="48" t="s">
        <v>107</v>
      </c>
      <c r="C32" s="18">
        <v>6</v>
      </c>
      <c r="D32" s="18">
        <v>18</v>
      </c>
      <c r="E32" s="18">
        <v>10</v>
      </c>
      <c r="F32" s="18">
        <v>3</v>
      </c>
      <c r="G32" s="18">
        <v>1</v>
      </c>
      <c r="H32" s="18">
        <v>1</v>
      </c>
      <c r="I32" s="18">
        <v>0</v>
      </c>
      <c r="J32" s="18">
        <v>0</v>
      </c>
      <c r="K32" s="18">
        <v>0</v>
      </c>
      <c r="L32" s="18">
        <v>2</v>
      </c>
      <c r="M32" s="22">
        <v>7</v>
      </c>
      <c r="N32" s="18">
        <v>0</v>
      </c>
      <c r="O32" s="18">
        <v>7</v>
      </c>
      <c r="P32" s="18">
        <v>0</v>
      </c>
      <c r="Q32" s="18">
        <v>0</v>
      </c>
      <c r="R32" s="18">
        <v>0</v>
      </c>
      <c r="S32" s="18">
        <v>2</v>
      </c>
      <c r="T32" s="18">
        <v>0</v>
      </c>
      <c r="U32" s="74">
        <v>0.47058823529411764</v>
      </c>
      <c r="V32" s="74">
        <v>0.1</v>
      </c>
      <c r="W32" s="74">
        <v>0.57058823529411762</v>
      </c>
      <c r="X32" s="75">
        <v>0.1</v>
      </c>
    </row>
    <row r="33" spans="1:25" x14ac:dyDescent="0.25">
      <c r="A33" s="15"/>
      <c r="B33" s="48" t="s">
        <v>17</v>
      </c>
      <c r="C33" s="18">
        <v>3</v>
      </c>
      <c r="D33" s="18">
        <v>8</v>
      </c>
      <c r="E33" s="18">
        <v>5</v>
      </c>
      <c r="F33" s="18">
        <v>2</v>
      </c>
      <c r="G33" s="18">
        <v>1</v>
      </c>
      <c r="H33" s="18">
        <v>0</v>
      </c>
      <c r="I33" s="18">
        <v>1</v>
      </c>
      <c r="J33" s="18">
        <v>0</v>
      </c>
      <c r="K33" s="18">
        <v>0</v>
      </c>
      <c r="L33" s="18">
        <v>0</v>
      </c>
      <c r="M33" s="18">
        <v>2</v>
      </c>
      <c r="N33" s="18">
        <v>0</v>
      </c>
      <c r="O33" s="18">
        <v>3</v>
      </c>
      <c r="P33" s="18">
        <v>1</v>
      </c>
      <c r="Q33" s="18">
        <v>0</v>
      </c>
      <c r="R33" s="18">
        <v>0</v>
      </c>
      <c r="S33" s="18">
        <v>0</v>
      </c>
      <c r="T33" s="18">
        <v>0</v>
      </c>
      <c r="U33" s="74">
        <v>0.44444444444444442</v>
      </c>
      <c r="V33" s="74">
        <v>0.4</v>
      </c>
      <c r="W33" s="74">
        <v>0.84444444444444444</v>
      </c>
      <c r="X33" s="75">
        <v>0.2</v>
      </c>
    </row>
    <row r="34" spans="1:25" x14ac:dyDescent="0.25">
      <c r="A34" s="15"/>
      <c r="B34" s="37" t="s">
        <v>97</v>
      </c>
      <c r="C34" s="18">
        <v>3</v>
      </c>
      <c r="D34" s="18">
        <v>5</v>
      </c>
      <c r="E34" s="18">
        <v>4</v>
      </c>
      <c r="F34" s="18">
        <v>0</v>
      </c>
      <c r="G34" s="18">
        <v>1</v>
      </c>
      <c r="H34" s="18">
        <v>1</v>
      </c>
      <c r="I34" s="18">
        <v>0</v>
      </c>
      <c r="J34" s="18">
        <v>0</v>
      </c>
      <c r="K34" s="18">
        <v>0</v>
      </c>
      <c r="L34" s="18">
        <v>0</v>
      </c>
      <c r="M34" s="18">
        <v>1</v>
      </c>
      <c r="N34" s="18">
        <v>0</v>
      </c>
      <c r="O34" s="18">
        <v>2</v>
      </c>
      <c r="P34" s="18">
        <v>0</v>
      </c>
      <c r="Q34" s="18">
        <v>0</v>
      </c>
      <c r="R34" s="18">
        <v>1</v>
      </c>
      <c r="S34" s="18">
        <v>0</v>
      </c>
      <c r="T34" s="18">
        <v>0</v>
      </c>
      <c r="U34" s="74">
        <v>0.4</v>
      </c>
      <c r="V34" s="74">
        <v>0.25</v>
      </c>
      <c r="W34" s="74">
        <v>0.65</v>
      </c>
      <c r="X34" s="75">
        <v>0.25</v>
      </c>
    </row>
    <row r="35" spans="1:25" x14ac:dyDescent="0.25">
      <c r="A35" s="15"/>
      <c r="B35" s="94" t="s">
        <v>209</v>
      </c>
      <c r="C35" s="10">
        <v>2</v>
      </c>
      <c r="D35" s="10">
        <v>7</v>
      </c>
      <c r="E35" s="10">
        <v>5</v>
      </c>
      <c r="F35" s="10">
        <v>1</v>
      </c>
      <c r="G35" s="10">
        <v>1</v>
      </c>
      <c r="H35" s="10">
        <v>1</v>
      </c>
      <c r="I35" s="10">
        <v>0</v>
      </c>
      <c r="J35" s="10">
        <v>0</v>
      </c>
      <c r="K35" s="10">
        <v>0</v>
      </c>
      <c r="L35" s="10">
        <v>0</v>
      </c>
      <c r="M35" s="10">
        <v>2</v>
      </c>
      <c r="N35" s="10">
        <v>0</v>
      </c>
      <c r="O35" s="10">
        <v>1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28">
        <v>0.42857142857142855</v>
      </c>
      <c r="V35" s="128">
        <v>0.2</v>
      </c>
      <c r="W35" s="128">
        <v>0.62857142857142856</v>
      </c>
      <c r="X35" s="129">
        <v>0.2</v>
      </c>
    </row>
    <row r="36" spans="1:25" x14ac:dyDescent="0.25">
      <c r="A36" s="15"/>
      <c r="B36" s="95" t="s">
        <v>7</v>
      </c>
      <c r="C36" s="10">
        <v>3</v>
      </c>
      <c r="D36" s="10">
        <v>12</v>
      </c>
      <c r="E36" s="10">
        <v>10</v>
      </c>
      <c r="F36" s="10">
        <v>0</v>
      </c>
      <c r="G36" s="10">
        <v>2</v>
      </c>
      <c r="H36" s="10">
        <v>2</v>
      </c>
      <c r="I36" s="10">
        <v>0</v>
      </c>
      <c r="J36" s="10">
        <v>0</v>
      </c>
      <c r="K36" s="10">
        <v>0</v>
      </c>
      <c r="L36" s="10">
        <v>2</v>
      </c>
      <c r="M36" s="10">
        <v>0</v>
      </c>
      <c r="N36" s="10">
        <v>0</v>
      </c>
      <c r="O36" s="10">
        <v>3</v>
      </c>
      <c r="P36" s="10">
        <v>1</v>
      </c>
      <c r="Q36" s="10">
        <v>0</v>
      </c>
      <c r="R36" s="10">
        <v>1</v>
      </c>
      <c r="S36" s="10">
        <v>1</v>
      </c>
      <c r="T36" s="10">
        <v>0</v>
      </c>
      <c r="U36" s="128">
        <v>0.27272727272727271</v>
      </c>
      <c r="V36" s="128">
        <v>0.2</v>
      </c>
      <c r="W36" s="128">
        <v>0.47272727272727272</v>
      </c>
      <c r="X36" s="129">
        <v>0.2</v>
      </c>
    </row>
    <row r="37" spans="1:25" ht="15.75" thickBot="1" x14ac:dyDescent="0.3">
      <c r="B37" s="160" t="s">
        <v>54</v>
      </c>
      <c r="C37" s="100">
        <v>82</v>
      </c>
      <c r="D37" s="100">
        <v>269</v>
      </c>
      <c r="E37" s="100">
        <v>216</v>
      </c>
      <c r="F37" s="100">
        <v>46</v>
      </c>
      <c r="G37" s="100">
        <v>59</v>
      </c>
      <c r="H37" s="100">
        <v>47</v>
      </c>
      <c r="I37" s="100">
        <v>9</v>
      </c>
      <c r="J37" s="100">
        <v>1</v>
      </c>
      <c r="K37" s="100">
        <v>2</v>
      </c>
      <c r="L37" s="100">
        <v>41</v>
      </c>
      <c r="M37" s="100">
        <v>38</v>
      </c>
      <c r="N37" s="100">
        <v>2</v>
      </c>
      <c r="O37" s="100">
        <v>69</v>
      </c>
      <c r="P37" s="100">
        <v>11</v>
      </c>
      <c r="Q37" s="100">
        <v>9</v>
      </c>
      <c r="R37" s="100">
        <v>5</v>
      </c>
      <c r="S37" s="100">
        <v>13</v>
      </c>
      <c r="T37" s="100">
        <v>0</v>
      </c>
      <c r="U37" s="131">
        <v>0.40754716981132078</v>
      </c>
      <c r="V37" s="131">
        <v>0.35185185185185186</v>
      </c>
      <c r="W37" s="131">
        <v>0.75939902166317264</v>
      </c>
      <c r="X37" s="132">
        <v>0.27314814814814814</v>
      </c>
      <c r="Y37" s="5"/>
    </row>
    <row r="38" spans="1:25" x14ac:dyDescent="0.25">
      <c r="B38" s="3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2"/>
      <c r="V38" s="12"/>
      <c r="W38" s="12"/>
      <c r="X38" s="12"/>
      <c r="Y38" s="5"/>
    </row>
    <row r="39" spans="1:25" ht="15.75" thickBot="1" x14ac:dyDescent="0.3">
      <c r="B39" s="7"/>
    </row>
    <row r="40" spans="1:25" x14ac:dyDescent="0.25">
      <c r="A40" s="6" t="s">
        <v>55</v>
      </c>
      <c r="B40" s="61" t="s">
        <v>16</v>
      </c>
      <c r="C40" s="62" t="s">
        <v>56</v>
      </c>
      <c r="D40" s="62" t="s">
        <v>57</v>
      </c>
      <c r="E40" s="62" t="s">
        <v>58</v>
      </c>
      <c r="F40" s="62" t="s">
        <v>18</v>
      </c>
      <c r="G40" s="62" t="s">
        <v>19</v>
      </c>
      <c r="H40" s="62" t="s">
        <v>59</v>
      </c>
      <c r="I40" s="62" t="s">
        <v>42</v>
      </c>
      <c r="J40" s="62" t="s">
        <v>5</v>
      </c>
      <c r="K40" s="62" t="s">
        <v>4</v>
      </c>
      <c r="L40" s="62" t="s">
        <v>44</v>
      </c>
      <c r="M40" s="62" t="s">
        <v>60</v>
      </c>
      <c r="N40" s="62" t="s">
        <v>61</v>
      </c>
      <c r="O40" s="62" t="s">
        <v>62</v>
      </c>
      <c r="P40" s="62" t="s">
        <v>63</v>
      </c>
      <c r="Q40" s="62" t="s">
        <v>64</v>
      </c>
      <c r="R40" s="63" t="s">
        <v>65</v>
      </c>
      <c r="T40" s="10"/>
      <c r="U40" s="10"/>
      <c r="V40" s="10"/>
      <c r="W40" s="10"/>
      <c r="X40" s="10"/>
    </row>
    <row r="41" spans="1:25" x14ac:dyDescent="0.25">
      <c r="A41" s="15"/>
      <c r="B41" s="37" t="s">
        <v>104</v>
      </c>
      <c r="C41" s="169">
        <v>1</v>
      </c>
      <c r="D41" s="18">
        <v>1</v>
      </c>
      <c r="E41" s="18">
        <v>0</v>
      </c>
      <c r="F41" s="18">
        <v>3</v>
      </c>
      <c r="G41" s="18">
        <v>1</v>
      </c>
      <c r="H41" s="18">
        <v>1</v>
      </c>
      <c r="I41" s="18">
        <v>0</v>
      </c>
      <c r="J41" s="18">
        <v>3</v>
      </c>
      <c r="K41" s="18">
        <v>4</v>
      </c>
      <c r="L41" s="18">
        <v>0</v>
      </c>
      <c r="M41" s="18">
        <v>3</v>
      </c>
      <c r="N41" s="18">
        <v>0</v>
      </c>
      <c r="O41" s="18">
        <v>0</v>
      </c>
      <c r="P41" s="18">
        <v>0</v>
      </c>
      <c r="Q41" s="169">
        <v>3</v>
      </c>
      <c r="R41" s="21">
        <v>1.6666666666666667</v>
      </c>
      <c r="T41" s="10"/>
      <c r="U41" s="13"/>
      <c r="V41" s="10"/>
      <c r="W41" s="10"/>
      <c r="X41" s="10"/>
    </row>
    <row r="42" spans="1:25" x14ac:dyDescent="0.25">
      <c r="A42" s="15"/>
      <c r="B42" s="48" t="s">
        <v>100</v>
      </c>
      <c r="C42" s="22">
        <v>4</v>
      </c>
      <c r="D42" s="18">
        <v>0</v>
      </c>
      <c r="E42" s="18">
        <v>0</v>
      </c>
      <c r="F42" s="18">
        <v>9.1</v>
      </c>
      <c r="G42" s="18">
        <v>9</v>
      </c>
      <c r="H42" s="18">
        <v>11</v>
      </c>
      <c r="I42" s="18">
        <v>1</v>
      </c>
      <c r="J42" s="18">
        <v>7</v>
      </c>
      <c r="K42" s="18">
        <v>10</v>
      </c>
      <c r="L42" s="22">
        <v>0</v>
      </c>
      <c r="M42" s="18">
        <v>1</v>
      </c>
      <c r="N42" s="18">
        <v>0</v>
      </c>
      <c r="O42" s="18">
        <v>1</v>
      </c>
      <c r="P42" s="18">
        <v>0</v>
      </c>
      <c r="Q42" s="169">
        <v>8.6816720257234721</v>
      </c>
      <c r="R42" s="21">
        <v>2.2508038585209005</v>
      </c>
      <c r="U42" s="13"/>
      <c r="V42" s="10"/>
      <c r="W42" s="10"/>
      <c r="X42" s="10"/>
    </row>
    <row r="43" spans="1:25" x14ac:dyDescent="0.25">
      <c r="A43" s="15"/>
      <c r="B43" s="48" t="s">
        <v>21</v>
      </c>
      <c r="C43" s="169">
        <v>2</v>
      </c>
      <c r="D43" s="18">
        <v>1</v>
      </c>
      <c r="E43" s="18">
        <v>0</v>
      </c>
      <c r="F43" s="18">
        <v>6.2</v>
      </c>
      <c r="G43" s="22">
        <v>10</v>
      </c>
      <c r="H43" s="18">
        <v>17</v>
      </c>
      <c r="I43" s="22">
        <v>0</v>
      </c>
      <c r="J43" s="18">
        <v>5</v>
      </c>
      <c r="K43" s="22">
        <v>4</v>
      </c>
      <c r="L43" s="18">
        <v>1</v>
      </c>
      <c r="M43" s="22">
        <v>0</v>
      </c>
      <c r="N43" s="18">
        <v>0</v>
      </c>
      <c r="O43" s="18">
        <v>1</v>
      </c>
      <c r="P43" s="18">
        <v>0</v>
      </c>
      <c r="Q43" s="169">
        <v>14.516129032258064</v>
      </c>
      <c r="R43" s="21">
        <v>3.1531531531531529</v>
      </c>
      <c r="U43" s="13"/>
      <c r="V43" s="10"/>
      <c r="W43" s="10"/>
      <c r="X43" s="10"/>
    </row>
    <row r="44" spans="1:25" x14ac:dyDescent="0.25">
      <c r="A44" s="15"/>
      <c r="B44" s="95" t="s">
        <v>53</v>
      </c>
      <c r="C44" s="1">
        <v>3</v>
      </c>
      <c r="D44" s="3">
        <v>2</v>
      </c>
      <c r="E44" s="10">
        <v>0</v>
      </c>
      <c r="F44" s="3">
        <v>10</v>
      </c>
      <c r="G44" s="10">
        <v>9</v>
      </c>
      <c r="H44" s="10">
        <v>14</v>
      </c>
      <c r="I44" s="10">
        <v>1</v>
      </c>
      <c r="J44" s="3">
        <v>9</v>
      </c>
      <c r="K44" s="3">
        <v>4</v>
      </c>
      <c r="L44" s="10">
        <v>1</v>
      </c>
      <c r="M44" s="10">
        <v>3</v>
      </c>
      <c r="N44" s="10">
        <v>0</v>
      </c>
      <c r="O44" s="10">
        <v>1</v>
      </c>
      <c r="P44" s="10">
        <v>0</v>
      </c>
      <c r="Q44" s="1">
        <v>8.1</v>
      </c>
      <c r="R44" s="20">
        <v>1.8</v>
      </c>
      <c r="T44" s="10"/>
      <c r="U44" s="13"/>
      <c r="V44" s="10"/>
      <c r="W44" s="10"/>
      <c r="X44" s="10"/>
    </row>
    <row r="45" spans="1:25" x14ac:dyDescent="0.25">
      <c r="A45" s="170"/>
      <c r="B45" s="95" t="s">
        <v>108</v>
      </c>
      <c r="C45" s="1">
        <v>2</v>
      </c>
      <c r="D45" s="10">
        <v>1</v>
      </c>
      <c r="E45" s="10">
        <v>0</v>
      </c>
      <c r="F45" s="10">
        <v>4.2</v>
      </c>
      <c r="G45" s="10">
        <v>8</v>
      </c>
      <c r="H45" s="10">
        <v>7</v>
      </c>
      <c r="I45" s="10">
        <v>0</v>
      </c>
      <c r="J45" s="10">
        <v>5</v>
      </c>
      <c r="K45" s="10">
        <v>9</v>
      </c>
      <c r="L45" s="10">
        <v>0</v>
      </c>
      <c r="M45" s="10">
        <v>4</v>
      </c>
      <c r="N45" s="10">
        <v>1</v>
      </c>
      <c r="O45" s="10">
        <v>0</v>
      </c>
      <c r="P45" s="10">
        <v>0</v>
      </c>
      <c r="Q45" s="1">
        <v>17.142857142857142</v>
      </c>
      <c r="R45" s="20">
        <v>3.4334763948497855</v>
      </c>
      <c r="T45" s="10"/>
      <c r="U45" s="13"/>
      <c r="V45" s="10"/>
      <c r="W45" s="10"/>
      <c r="X45" s="10"/>
    </row>
    <row r="46" spans="1:25" x14ac:dyDescent="0.25">
      <c r="A46" s="15"/>
      <c r="B46" s="95" t="s">
        <v>113</v>
      </c>
      <c r="C46" s="1">
        <v>3</v>
      </c>
      <c r="D46" s="3">
        <v>2</v>
      </c>
      <c r="E46" s="10">
        <v>0</v>
      </c>
      <c r="F46" s="10">
        <v>7.1</v>
      </c>
      <c r="G46" s="3">
        <v>10</v>
      </c>
      <c r="H46" s="10">
        <v>14</v>
      </c>
      <c r="I46" s="10">
        <v>2</v>
      </c>
      <c r="J46" s="10">
        <v>4</v>
      </c>
      <c r="K46" s="10">
        <v>6</v>
      </c>
      <c r="L46" s="10">
        <v>1</v>
      </c>
      <c r="M46" s="10">
        <v>1</v>
      </c>
      <c r="N46" s="3">
        <v>1</v>
      </c>
      <c r="O46" s="10">
        <v>1</v>
      </c>
      <c r="P46" s="10">
        <v>0</v>
      </c>
      <c r="Q46" s="1">
        <v>12.67605633802817</v>
      </c>
      <c r="R46" s="20">
        <v>2.7285129604365621</v>
      </c>
      <c r="T46" s="10"/>
      <c r="U46" s="13"/>
      <c r="V46" s="10"/>
      <c r="W46" s="10"/>
      <c r="X46" s="10"/>
    </row>
    <row r="47" spans="1:25" x14ac:dyDescent="0.25">
      <c r="A47" s="15"/>
      <c r="B47" s="48" t="s">
        <v>20</v>
      </c>
      <c r="C47" s="169">
        <v>1</v>
      </c>
      <c r="D47" s="18">
        <v>0</v>
      </c>
      <c r="E47" s="18">
        <v>0</v>
      </c>
      <c r="F47" s="18">
        <v>1.1000000000000001</v>
      </c>
      <c r="G47" s="18">
        <v>9</v>
      </c>
      <c r="H47" s="18">
        <v>9</v>
      </c>
      <c r="I47" s="18">
        <v>0</v>
      </c>
      <c r="J47" s="18">
        <v>0</v>
      </c>
      <c r="K47" s="18">
        <v>2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69">
        <v>73.636363636363626</v>
      </c>
      <c r="R47" s="21">
        <v>8.2706766917293226</v>
      </c>
      <c r="T47" s="10"/>
      <c r="U47" s="13"/>
      <c r="V47" s="10"/>
      <c r="W47" s="10"/>
      <c r="X47" s="10"/>
    </row>
    <row r="48" spans="1:25" x14ac:dyDescent="0.25">
      <c r="A48" s="15"/>
      <c r="B48" s="37" t="s">
        <v>17</v>
      </c>
      <c r="C48" s="169">
        <v>1</v>
      </c>
      <c r="D48" s="18">
        <v>0</v>
      </c>
      <c r="E48" s="18">
        <v>0</v>
      </c>
      <c r="F48" s="18">
        <v>3</v>
      </c>
      <c r="G48" s="18">
        <v>2</v>
      </c>
      <c r="H48" s="18">
        <v>3</v>
      </c>
      <c r="I48" s="18">
        <v>0</v>
      </c>
      <c r="J48" s="18">
        <v>3</v>
      </c>
      <c r="K48" s="18">
        <v>3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69">
        <v>6</v>
      </c>
      <c r="R48" s="21">
        <v>2</v>
      </c>
      <c r="T48" s="10"/>
      <c r="U48" s="13"/>
      <c r="V48" s="10"/>
      <c r="W48" s="10"/>
      <c r="X48" s="10"/>
    </row>
    <row r="49" spans="1:24" x14ac:dyDescent="0.25">
      <c r="A49" s="15"/>
      <c r="B49" s="48" t="s">
        <v>97</v>
      </c>
      <c r="C49" s="169">
        <v>2</v>
      </c>
      <c r="D49" s="18">
        <v>0</v>
      </c>
      <c r="E49" s="18">
        <v>0</v>
      </c>
      <c r="F49" s="18" t="s">
        <v>35</v>
      </c>
      <c r="G49" s="18">
        <v>2</v>
      </c>
      <c r="H49" s="22">
        <v>2</v>
      </c>
      <c r="I49" s="22">
        <v>0</v>
      </c>
      <c r="J49" s="18">
        <v>4</v>
      </c>
      <c r="K49" s="18">
        <v>6</v>
      </c>
      <c r="L49" s="18">
        <v>1</v>
      </c>
      <c r="M49" s="18">
        <v>1</v>
      </c>
      <c r="N49" s="22">
        <v>1</v>
      </c>
      <c r="O49" s="22">
        <v>0</v>
      </c>
      <c r="P49" s="18">
        <v>0</v>
      </c>
      <c r="Q49" s="22">
        <v>3.5294117647058827</v>
      </c>
      <c r="R49" s="78">
        <v>1.5009380863039399</v>
      </c>
      <c r="T49" s="10"/>
      <c r="U49" s="13"/>
      <c r="V49" s="10"/>
      <c r="W49" s="10"/>
      <c r="X49" s="10"/>
    </row>
    <row r="50" spans="1:24" x14ac:dyDescent="0.25">
      <c r="A50" s="15"/>
      <c r="B50" s="95" t="s">
        <v>7</v>
      </c>
      <c r="C50" s="1">
        <v>1</v>
      </c>
      <c r="D50" s="10">
        <v>0</v>
      </c>
      <c r="E50" s="10">
        <v>0</v>
      </c>
      <c r="F50" s="168">
        <v>0.1</v>
      </c>
      <c r="G50" s="10">
        <v>1</v>
      </c>
      <c r="H50" s="10">
        <v>1</v>
      </c>
      <c r="I50" s="10">
        <v>0</v>
      </c>
      <c r="J50" s="10">
        <v>0</v>
      </c>
      <c r="K50" s="10">
        <v>0</v>
      </c>
      <c r="L50" s="10">
        <v>0</v>
      </c>
      <c r="M50" s="10">
        <v>1</v>
      </c>
      <c r="N50" s="10">
        <v>0</v>
      </c>
      <c r="O50" s="10">
        <v>0</v>
      </c>
      <c r="P50" s="10">
        <v>0</v>
      </c>
      <c r="Q50" s="1">
        <v>90</v>
      </c>
      <c r="R50" s="20">
        <v>3.0303030303030303</v>
      </c>
      <c r="T50" s="10"/>
      <c r="U50" s="13"/>
      <c r="V50" s="10"/>
      <c r="W50" s="10"/>
      <c r="X50" s="10"/>
    </row>
    <row r="51" spans="1:24" ht="15.75" thickBot="1" x14ac:dyDescent="0.3">
      <c r="A51" s="58"/>
      <c r="B51" s="160" t="s">
        <v>54</v>
      </c>
      <c r="C51" s="100">
        <v>0</v>
      </c>
      <c r="D51" s="100">
        <f>SUM(D41:D50)</f>
        <v>7</v>
      </c>
      <c r="E51" s="100">
        <f>SUM(E41:E50)</f>
        <v>0</v>
      </c>
      <c r="F51" s="100">
        <v>51</v>
      </c>
      <c r="G51" s="100">
        <f t="shared" ref="G51:P51" si="1">SUM(G41:G50)</f>
        <v>61</v>
      </c>
      <c r="H51" s="100">
        <f t="shared" si="1"/>
        <v>79</v>
      </c>
      <c r="I51" s="100">
        <f t="shared" si="1"/>
        <v>4</v>
      </c>
      <c r="J51" s="100">
        <f t="shared" si="1"/>
        <v>40</v>
      </c>
      <c r="K51" s="100">
        <f t="shared" si="1"/>
        <v>48</v>
      </c>
      <c r="L51" s="100">
        <f t="shared" si="1"/>
        <v>4</v>
      </c>
      <c r="M51" s="100">
        <f t="shared" si="1"/>
        <v>14</v>
      </c>
      <c r="N51" s="100">
        <f t="shared" si="1"/>
        <v>3</v>
      </c>
      <c r="O51" s="100">
        <f t="shared" si="1"/>
        <v>4</v>
      </c>
      <c r="P51" s="100">
        <f t="shared" si="1"/>
        <v>0</v>
      </c>
      <c r="Q51" s="101">
        <v>10.764705882352942</v>
      </c>
      <c r="R51" s="99">
        <v>2.4901960784313726</v>
      </c>
    </row>
    <row r="52" spans="1:24" x14ac:dyDescent="0.25">
      <c r="Q52" s="14"/>
    </row>
    <row r="56" spans="1:24" x14ac:dyDescent="0.25">
      <c r="G56" s="7"/>
    </row>
  </sheetData>
  <sortState xmlns:xlrd2="http://schemas.microsoft.com/office/spreadsheetml/2017/richdata2" ref="A41:R50">
    <sortCondition ref="A41:A50"/>
  </sortState>
  <pageMargins left="0.70866141732283472" right="0.70866141732283472" top="0.74803149606299213" bottom="0.74803149606299213" header="0.31496062992125984" footer="0.31496062992125984"/>
  <pageSetup scale="66" orientation="landscape" horizontalDpi="0" verticalDpi="0" r:id="rId1"/>
  <ignoredErrors>
    <ignoredError sqref="C3:G10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48E6-306A-4CBE-8CBA-48602F749180}">
  <sheetPr>
    <pageSetUpPr fitToPage="1"/>
  </sheetPr>
  <dimension ref="A1:Y44"/>
  <sheetViews>
    <sheetView showGridLines="0" workbookViewId="0"/>
  </sheetViews>
  <sheetFormatPr defaultRowHeight="15" x14ac:dyDescent="0.25"/>
  <cols>
    <col min="1" max="1" width="20.5703125" style="1" customWidth="1"/>
    <col min="2" max="2" width="18" customWidth="1"/>
    <col min="3" max="3" width="7.140625" customWidth="1"/>
    <col min="4" max="4" width="7.42578125" customWidth="1"/>
    <col min="5" max="5" width="5.28515625" customWidth="1"/>
    <col min="6" max="6" width="6.42578125" customWidth="1"/>
    <col min="7" max="7" width="5.85546875" customWidth="1"/>
    <col min="8" max="10" width="4.7109375" customWidth="1"/>
    <col min="11" max="11" width="6.5703125" customWidth="1"/>
    <col min="12" max="12" width="7" customWidth="1"/>
    <col min="13" max="16" width="4.7109375" customWidth="1"/>
    <col min="17" max="17" width="5.5703125" customWidth="1"/>
    <col min="18" max="18" width="5.85546875" customWidth="1"/>
    <col min="19" max="20" width="4.7109375" customWidth="1"/>
    <col min="21" max="24" width="6.7109375" customWidth="1"/>
  </cols>
  <sheetData>
    <row r="1" spans="1:24" ht="18.75" x14ac:dyDescent="0.3">
      <c r="A1" s="4" t="s">
        <v>105</v>
      </c>
    </row>
    <row r="2" spans="1:24" x14ac:dyDescent="0.25"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6" t="s">
        <v>30</v>
      </c>
      <c r="H2" s="6" t="s">
        <v>9</v>
      </c>
      <c r="I2" s="6" t="s">
        <v>31</v>
      </c>
      <c r="J2" s="6" t="s">
        <v>32</v>
      </c>
      <c r="K2" s="6" t="s">
        <v>33</v>
      </c>
      <c r="L2" s="6" t="s">
        <v>34</v>
      </c>
      <c r="N2" s="3" t="s">
        <v>35</v>
      </c>
      <c r="O2" s="3"/>
    </row>
    <row r="3" spans="1:24" x14ac:dyDescent="0.25">
      <c r="A3" s="38" t="s">
        <v>36</v>
      </c>
      <c r="B3" t="s">
        <v>123</v>
      </c>
      <c r="C3" s="137" t="s">
        <v>190</v>
      </c>
      <c r="D3" s="28">
        <f>15/23</f>
        <v>0.65217391304347827</v>
      </c>
      <c r="E3" s="9" t="s">
        <v>72</v>
      </c>
      <c r="F3" s="25" t="s">
        <v>194</v>
      </c>
      <c r="G3" s="9" t="s">
        <v>165</v>
      </c>
      <c r="H3" s="10">
        <v>188</v>
      </c>
      <c r="I3" s="10">
        <v>117</v>
      </c>
      <c r="J3" s="9">
        <f>H3-I3</f>
        <v>71</v>
      </c>
      <c r="K3" s="9" t="s">
        <v>177</v>
      </c>
      <c r="L3" s="10" t="s">
        <v>198</v>
      </c>
    </row>
    <row r="4" spans="1:24" x14ac:dyDescent="0.25">
      <c r="A4" s="38"/>
      <c r="B4" t="s">
        <v>124</v>
      </c>
      <c r="C4" s="11" t="s">
        <v>204</v>
      </c>
      <c r="D4" s="29">
        <f>11/19</f>
        <v>0.57894736842105265</v>
      </c>
      <c r="E4" s="1">
        <v>2.5</v>
      </c>
      <c r="F4" s="11" t="s">
        <v>169</v>
      </c>
      <c r="G4" s="11" t="s">
        <v>177</v>
      </c>
      <c r="H4" s="1">
        <v>175</v>
      </c>
      <c r="I4" s="1">
        <v>110</v>
      </c>
      <c r="J4" s="9">
        <f>H4-I4</f>
        <v>65</v>
      </c>
      <c r="K4" s="11" t="s">
        <v>174</v>
      </c>
      <c r="L4" s="1" t="s">
        <v>75</v>
      </c>
    </row>
    <row r="5" spans="1:24" x14ac:dyDescent="0.25">
      <c r="B5" t="s">
        <v>125</v>
      </c>
      <c r="C5" s="11" t="s">
        <v>191</v>
      </c>
      <c r="D5" s="29">
        <f>11/21</f>
        <v>0.52380952380952384</v>
      </c>
      <c r="E5" s="1">
        <v>3.5</v>
      </c>
      <c r="F5" s="27" t="s">
        <v>165</v>
      </c>
      <c r="G5" s="11" t="s">
        <v>195</v>
      </c>
      <c r="H5" s="1">
        <v>192</v>
      </c>
      <c r="I5" s="1">
        <v>170</v>
      </c>
      <c r="J5" s="9">
        <f t="shared" ref="J5:J8" si="0">H5-I5</f>
        <v>22</v>
      </c>
      <c r="K5" s="9" t="s">
        <v>174</v>
      </c>
      <c r="L5" s="10" t="s">
        <v>199</v>
      </c>
    </row>
    <row r="6" spans="1:24" x14ac:dyDescent="0.25">
      <c r="B6" t="s">
        <v>126</v>
      </c>
      <c r="C6" s="11" t="s">
        <v>192</v>
      </c>
      <c r="D6" s="29">
        <f>2/20</f>
        <v>0.1</v>
      </c>
      <c r="E6" s="1">
        <v>12</v>
      </c>
      <c r="F6" s="27" t="s">
        <v>196</v>
      </c>
      <c r="G6" s="11" t="s">
        <v>197</v>
      </c>
      <c r="H6" s="1">
        <v>121</v>
      </c>
      <c r="I6" s="1">
        <v>271</v>
      </c>
      <c r="J6" s="9">
        <f t="shared" si="0"/>
        <v>-150</v>
      </c>
      <c r="K6" s="11" t="s">
        <v>200</v>
      </c>
      <c r="L6" s="1" t="s">
        <v>201</v>
      </c>
    </row>
    <row r="7" spans="1:24" x14ac:dyDescent="0.25">
      <c r="C7" s="1"/>
      <c r="D7" s="30"/>
      <c r="E7" s="1"/>
      <c r="F7" s="1"/>
      <c r="G7" s="1"/>
      <c r="H7" s="1"/>
      <c r="I7" s="1"/>
      <c r="J7" s="9"/>
      <c r="K7" s="1"/>
      <c r="L7" s="1"/>
    </row>
    <row r="8" spans="1:24" x14ac:dyDescent="0.25">
      <c r="A8" s="38" t="s">
        <v>37</v>
      </c>
      <c r="B8" s="2" t="s">
        <v>127</v>
      </c>
      <c r="C8" s="11" t="s">
        <v>193</v>
      </c>
      <c r="D8" s="31">
        <f>15/19</f>
        <v>0.78947368421052633</v>
      </c>
      <c r="E8" s="26" t="s">
        <v>72</v>
      </c>
      <c r="F8" s="11" t="s">
        <v>96</v>
      </c>
      <c r="G8" s="11" t="s">
        <v>143</v>
      </c>
      <c r="H8" s="1">
        <v>165</v>
      </c>
      <c r="I8" s="1">
        <v>96</v>
      </c>
      <c r="J8" s="9">
        <f t="shared" si="0"/>
        <v>69</v>
      </c>
      <c r="K8" s="11" t="s">
        <v>202</v>
      </c>
      <c r="L8" s="1" t="s">
        <v>203</v>
      </c>
    </row>
    <row r="9" spans="1:24" x14ac:dyDescent="0.25">
      <c r="B9" s="2" t="s">
        <v>71</v>
      </c>
      <c r="C9" s="27" t="s">
        <v>186</v>
      </c>
      <c r="D9" s="30">
        <f>8/19</f>
        <v>0.42105263157894735</v>
      </c>
      <c r="E9" s="1">
        <v>7</v>
      </c>
      <c r="F9" s="11" t="s">
        <v>187</v>
      </c>
      <c r="G9" s="11" t="s">
        <v>188</v>
      </c>
      <c r="H9" s="11">
        <v>154</v>
      </c>
      <c r="I9" s="11">
        <v>165</v>
      </c>
      <c r="J9" s="9">
        <f>H9-I9</f>
        <v>-11</v>
      </c>
      <c r="K9" s="11" t="s">
        <v>174</v>
      </c>
      <c r="L9" s="1" t="s">
        <v>73</v>
      </c>
    </row>
    <row r="10" spans="1:24" x14ac:dyDescent="0.25">
      <c r="B10" s="2" t="s">
        <v>128</v>
      </c>
      <c r="C10" s="11" t="s">
        <v>205</v>
      </c>
      <c r="D10" s="29">
        <f>8/23</f>
        <v>0.34782608695652173</v>
      </c>
      <c r="E10" s="11">
        <v>9</v>
      </c>
      <c r="F10" s="11" t="s">
        <v>206</v>
      </c>
      <c r="G10" s="11" t="s">
        <v>207</v>
      </c>
      <c r="H10" s="1">
        <v>156</v>
      </c>
      <c r="I10" s="1">
        <v>222</v>
      </c>
      <c r="J10" s="9">
        <f>H10-I10</f>
        <v>-66</v>
      </c>
      <c r="K10" s="11" t="s">
        <v>208</v>
      </c>
      <c r="L10" s="1" t="s">
        <v>199</v>
      </c>
    </row>
    <row r="11" spans="1:24" ht="15.75" thickBot="1" x14ac:dyDescent="0.3"/>
    <row r="12" spans="1:24" x14ac:dyDescent="0.25">
      <c r="A12" s="6" t="s">
        <v>95</v>
      </c>
      <c r="B12" s="104" t="s">
        <v>15</v>
      </c>
      <c r="C12" s="105" t="s">
        <v>39</v>
      </c>
      <c r="D12" s="105" t="s">
        <v>40</v>
      </c>
      <c r="E12" s="105" t="s">
        <v>0</v>
      </c>
      <c r="F12" s="105" t="s">
        <v>1</v>
      </c>
      <c r="G12" s="105" t="s">
        <v>2</v>
      </c>
      <c r="H12" s="105" t="s">
        <v>8</v>
      </c>
      <c r="I12" s="105" t="s">
        <v>10</v>
      </c>
      <c r="J12" s="105" t="s">
        <v>41</v>
      </c>
      <c r="K12" s="105" t="s">
        <v>42</v>
      </c>
      <c r="L12" s="105" t="s">
        <v>3</v>
      </c>
      <c r="M12" s="105" t="s">
        <v>4</v>
      </c>
      <c r="N12" s="105" t="s">
        <v>43</v>
      </c>
      <c r="O12" s="105" t="s">
        <v>5</v>
      </c>
      <c r="P12" s="105" t="s">
        <v>44</v>
      </c>
      <c r="Q12" s="105" t="s">
        <v>45</v>
      </c>
      <c r="R12" s="105" t="s">
        <v>46</v>
      </c>
      <c r="S12" s="105" t="s">
        <v>47</v>
      </c>
      <c r="T12" s="105" t="s">
        <v>48</v>
      </c>
      <c r="U12" s="105" t="s">
        <v>49</v>
      </c>
      <c r="V12" s="105" t="s">
        <v>50</v>
      </c>
      <c r="W12" s="105" t="s">
        <v>51</v>
      </c>
      <c r="X12" s="106" t="s">
        <v>52</v>
      </c>
    </row>
    <row r="13" spans="1:24" x14ac:dyDescent="0.25">
      <c r="A13" s="15"/>
      <c r="B13" s="48" t="s">
        <v>14</v>
      </c>
      <c r="C13" s="18">
        <v>3</v>
      </c>
      <c r="D13" s="22">
        <v>16</v>
      </c>
      <c r="E13" s="18">
        <v>11</v>
      </c>
      <c r="F13" s="18">
        <v>4</v>
      </c>
      <c r="G13" s="18">
        <v>3</v>
      </c>
      <c r="H13" s="18">
        <v>3</v>
      </c>
      <c r="I13" s="18">
        <v>0</v>
      </c>
      <c r="J13" s="18">
        <v>0</v>
      </c>
      <c r="K13" s="18">
        <v>0</v>
      </c>
      <c r="L13" s="18">
        <v>4</v>
      </c>
      <c r="M13" s="18">
        <v>4</v>
      </c>
      <c r="N13" s="18">
        <v>0</v>
      </c>
      <c r="O13" s="18">
        <v>1</v>
      </c>
      <c r="P13" s="18">
        <v>1</v>
      </c>
      <c r="Q13" s="18">
        <v>1</v>
      </c>
      <c r="R13" s="18">
        <v>1</v>
      </c>
      <c r="S13" s="18">
        <v>0</v>
      </c>
      <c r="T13" s="18">
        <v>0</v>
      </c>
      <c r="U13" s="74">
        <v>0.5</v>
      </c>
      <c r="V13" s="74">
        <v>0.27272727272727271</v>
      </c>
      <c r="W13" s="74">
        <v>0.77272727272727271</v>
      </c>
      <c r="X13" s="75">
        <v>0.27272727272727271</v>
      </c>
    </row>
    <row r="14" spans="1:24" x14ac:dyDescent="0.25">
      <c r="A14" s="15"/>
      <c r="B14" s="48" t="s">
        <v>12</v>
      </c>
      <c r="C14" s="22">
        <v>4</v>
      </c>
      <c r="D14" s="18">
        <v>15</v>
      </c>
      <c r="E14" s="22">
        <v>12</v>
      </c>
      <c r="F14" s="18">
        <v>2</v>
      </c>
      <c r="G14" s="18">
        <v>2</v>
      </c>
      <c r="H14" s="18">
        <v>2</v>
      </c>
      <c r="I14" s="18">
        <v>0</v>
      </c>
      <c r="J14" s="18">
        <v>0</v>
      </c>
      <c r="K14" s="18">
        <v>0</v>
      </c>
      <c r="L14" s="18">
        <v>2</v>
      </c>
      <c r="M14" s="18">
        <v>2</v>
      </c>
      <c r="N14" s="18">
        <v>0</v>
      </c>
      <c r="O14" s="18">
        <v>3</v>
      </c>
      <c r="P14" s="18">
        <v>1</v>
      </c>
      <c r="Q14" s="18">
        <v>0</v>
      </c>
      <c r="R14" s="18">
        <v>1</v>
      </c>
      <c r="S14" s="18">
        <v>1</v>
      </c>
      <c r="T14" s="18">
        <v>0</v>
      </c>
      <c r="U14" s="74">
        <v>0.33333333333333331</v>
      </c>
      <c r="V14" s="74">
        <v>0.16666666666666666</v>
      </c>
      <c r="W14" s="74">
        <v>0.5</v>
      </c>
      <c r="X14" s="75">
        <v>0.16666666666666666</v>
      </c>
    </row>
    <row r="15" spans="1:24" x14ac:dyDescent="0.25">
      <c r="A15" s="15"/>
      <c r="B15" s="48" t="s">
        <v>13</v>
      </c>
      <c r="C15" s="18">
        <v>3</v>
      </c>
      <c r="D15" s="18">
        <v>12</v>
      </c>
      <c r="E15" s="18">
        <v>11</v>
      </c>
      <c r="F15" s="18">
        <v>0</v>
      </c>
      <c r="G15" s="18">
        <v>4</v>
      </c>
      <c r="H15" s="22">
        <v>4</v>
      </c>
      <c r="I15" s="18">
        <v>0</v>
      </c>
      <c r="J15" s="18">
        <v>0</v>
      </c>
      <c r="K15" s="18">
        <v>0</v>
      </c>
      <c r="L15" s="18">
        <v>2</v>
      </c>
      <c r="M15" s="18">
        <v>1</v>
      </c>
      <c r="N15" s="18">
        <v>0</v>
      </c>
      <c r="O15" s="18">
        <v>1</v>
      </c>
      <c r="P15" s="18">
        <v>0</v>
      </c>
      <c r="Q15" s="18">
        <v>1</v>
      </c>
      <c r="R15" s="18">
        <v>0</v>
      </c>
      <c r="S15" s="18">
        <v>1</v>
      </c>
      <c r="T15" s="18">
        <v>0</v>
      </c>
      <c r="U15" s="74">
        <v>0.41666666666666669</v>
      </c>
      <c r="V15" s="74">
        <v>0.36363636363636365</v>
      </c>
      <c r="W15" s="74">
        <v>0.78030303030303028</v>
      </c>
      <c r="X15" s="75">
        <v>0.36363636363636365</v>
      </c>
    </row>
    <row r="16" spans="1:24" x14ac:dyDescent="0.25">
      <c r="A16" s="15"/>
      <c r="B16" s="95" t="s">
        <v>11</v>
      </c>
      <c r="C16" s="3">
        <v>4</v>
      </c>
      <c r="D16" s="10">
        <v>11</v>
      </c>
      <c r="E16" s="10">
        <v>11</v>
      </c>
      <c r="F16" s="10">
        <v>2</v>
      </c>
      <c r="G16" s="10">
        <v>4</v>
      </c>
      <c r="H16" s="10">
        <v>3</v>
      </c>
      <c r="I16" s="10">
        <v>1</v>
      </c>
      <c r="J16" s="10">
        <v>0</v>
      </c>
      <c r="K16" s="10">
        <v>0</v>
      </c>
      <c r="L16" s="10">
        <v>3</v>
      </c>
      <c r="M16" s="10">
        <v>0</v>
      </c>
      <c r="N16" s="10">
        <v>0</v>
      </c>
      <c r="O16" s="10">
        <v>3</v>
      </c>
      <c r="P16" s="10">
        <v>0</v>
      </c>
      <c r="Q16" s="10">
        <v>0</v>
      </c>
      <c r="R16" s="10">
        <v>2</v>
      </c>
      <c r="S16" s="10">
        <v>0</v>
      </c>
      <c r="T16" s="10">
        <v>0</v>
      </c>
      <c r="U16" s="128">
        <v>0.36363636363636365</v>
      </c>
      <c r="V16" s="128">
        <v>0.45454545454545453</v>
      </c>
      <c r="W16" s="128">
        <v>0.81818181818181812</v>
      </c>
      <c r="X16" s="129">
        <v>0.36363636363636365</v>
      </c>
    </row>
    <row r="17" spans="1:25" x14ac:dyDescent="0.25">
      <c r="A17" s="15"/>
      <c r="B17" s="95" t="s">
        <v>104</v>
      </c>
      <c r="C17" s="10">
        <v>3</v>
      </c>
      <c r="D17" s="10">
        <v>12</v>
      </c>
      <c r="E17" s="3">
        <v>12</v>
      </c>
      <c r="F17" s="10">
        <v>4</v>
      </c>
      <c r="G17" s="3">
        <v>6</v>
      </c>
      <c r="H17" s="10">
        <v>3</v>
      </c>
      <c r="I17" s="3">
        <v>2</v>
      </c>
      <c r="J17" s="3">
        <v>1</v>
      </c>
      <c r="K17" s="10">
        <v>0</v>
      </c>
      <c r="L17" s="3">
        <v>6</v>
      </c>
      <c r="M17" s="10">
        <v>0</v>
      </c>
      <c r="N17" s="10">
        <v>0</v>
      </c>
      <c r="O17" s="10">
        <v>3</v>
      </c>
      <c r="P17" s="10">
        <v>0</v>
      </c>
      <c r="Q17" s="10">
        <v>0</v>
      </c>
      <c r="R17" s="10">
        <v>1</v>
      </c>
      <c r="S17" s="10">
        <v>0</v>
      </c>
      <c r="T17" s="10">
        <v>0</v>
      </c>
      <c r="U17" s="128">
        <v>0.5</v>
      </c>
      <c r="V17" s="128">
        <v>0.83333333333333337</v>
      </c>
      <c r="W17" s="12">
        <v>1.3333333333333335</v>
      </c>
      <c r="X17" s="158">
        <v>0.5</v>
      </c>
    </row>
    <row r="18" spans="1:25" x14ac:dyDescent="0.25">
      <c r="A18" s="15"/>
      <c r="B18" s="95" t="s">
        <v>6</v>
      </c>
      <c r="C18" s="10">
        <v>3</v>
      </c>
      <c r="D18" s="10">
        <v>13</v>
      </c>
      <c r="E18" s="10">
        <v>10</v>
      </c>
      <c r="F18" s="3">
        <v>5</v>
      </c>
      <c r="G18" s="10">
        <v>4</v>
      </c>
      <c r="H18" s="3">
        <v>4</v>
      </c>
      <c r="I18" s="10">
        <v>0</v>
      </c>
      <c r="J18" s="10">
        <v>0</v>
      </c>
      <c r="K18" s="10">
        <v>0</v>
      </c>
      <c r="L18" s="10">
        <v>2</v>
      </c>
      <c r="M18" s="10">
        <v>2</v>
      </c>
      <c r="N18" s="10">
        <v>0</v>
      </c>
      <c r="O18" s="3">
        <v>0</v>
      </c>
      <c r="P18" s="10">
        <v>1</v>
      </c>
      <c r="Q18" s="10">
        <v>0</v>
      </c>
      <c r="R18" s="10">
        <v>1</v>
      </c>
      <c r="S18" s="10">
        <v>0</v>
      </c>
      <c r="T18" s="10">
        <v>0</v>
      </c>
      <c r="U18" s="128">
        <v>0.53846153846153844</v>
      </c>
      <c r="V18" s="128">
        <v>0.4</v>
      </c>
      <c r="W18" s="128">
        <v>0.93846153846153846</v>
      </c>
      <c r="X18" s="129">
        <v>0.4</v>
      </c>
    </row>
    <row r="19" spans="1:25" x14ac:dyDescent="0.25">
      <c r="A19" s="15"/>
      <c r="B19" s="48" t="s">
        <v>22</v>
      </c>
      <c r="C19" s="18">
        <v>3</v>
      </c>
      <c r="D19" s="18">
        <v>10</v>
      </c>
      <c r="E19" s="18">
        <v>9</v>
      </c>
      <c r="F19" s="18">
        <v>2</v>
      </c>
      <c r="G19" s="18">
        <v>3</v>
      </c>
      <c r="H19" s="18">
        <v>3</v>
      </c>
      <c r="I19" s="18">
        <v>0</v>
      </c>
      <c r="J19" s="18">
        <v>0</v>
      </c>
      <c r="K19" s="18">
        <v>0</v>
      </c>
      <c r="L19" s="18">
        <v>1</v>
      </c>
      <c r="M19" s="18">
        <v>1</v>
      </c>
      <c r="N19" s="18">
        <v>0</v>
      </c>
      <c r="O19" s="18">
        <v>3</v>
      </c>
      <c r="P19" s="18">
        <v>0</v>
      </c>
      <c r="Q19" s="18">
        <v>1</v>
      </c>
      <c r="R19" s="18">
        <v>1</v>
      </c>
      <c r="S19" s="18">
        <v>1</v>
      </c>
      <c r="T19" s="18">
        <v>0</v>
      </c>
      <c r="U19" s="74">
        <v>0.4</v>
      </c>
      <c r="V19" s="74">
        <v>0.33333333333333331</v>
      </c>
      <c r="W19" s="74">
        <v>0.73333333333333339</v>
      </c>
      <c r="X19" s="75">
        <v>0.33333333333333331</v>
      </c>
    </row>
    <row r="20" spans="1:25" x14ac:dyDescent="0.25">
      <c r="A20" s="15"/>
      <c r="B20" s="48" t="s">
        <v>53</v>
      </c>
      <c r="C20" s="18">
        <v>3</v>
      </c>
      <c r="D20" s="18">
        <v>9</v>
      </c>
      <c r="E20" s="18">
        <v>8</v>
      </c>
      <c r="F20" s="18">
        <v>1</v>
      </c>
      <c r="G20" s="18">
        <v>1</v>
      </c>
      <c r="H20" s="18">
        <v>1</v>
      </c>
      <c r="I20" s="18">
        <v>0</v>
      </c>
      <c r="J20" s="18">
        <v>0</v>
      </c>
      <c r="K20" s="18">
        <v>0</v>
      </c>
      <c r="L20" s="18">
        <v>1</v>
      </c>
      <c r="M20" s="18">
        <v>1</v>
      </c>
      <c r="N20" s="18">
        <v>0</v>
      </c>
      <c r="O20" s="18">
        <v>3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74">
        <v>0.22222222222222221</v>
      </c>
      <c r="V20" s="74">
        <v>0.125</v>
      </c>
      <c r="W20" s="74">
        <v>0.34722222222222221</v>
      </c>
      <c r="X20" s="75">
        <v>0.125</v>
      </c>
    </row>
    <row r="21" spans="1:25" x14ac:dyDescent="0.25">
      <c r="A21" s="15"/>
      <c r="B21" s="48" t="s">
        <v>66</v>
      </c>
      <c r="C21" s="22">
        <v>4</v>
      </c>
      <c r="D21" s="18">
        <v>13</v>
      </c>
      <c r="E21" s="18">
        <v>11</v>
      </c>
      <c r="F21" s="18">
        <v>3</v>
      </c>
      <c r="G21" s="18">
        <v>5</v>
      </c>
      <c r="H21" s="18">
        <v>3</v>
      </c>
      <c r="I21" s="18">
        <v>1</v>
      </c>
      <c r="J21" s="18">
        <v>1</v>
      </c>
      <c r="K21" s="18">
        <v>0</v>
      </c>
      <c r="L21" s="18">
        <v>2</v>
      </c>
      <c r="M21" s="18">
        <v>2</v>
      </c>
      <c r="N21" s="18">
        <v>0</v>
      </c>
      <c r="O21" s="18">
        <v>3</v>
      </c>
      <c r="P21" s="18">
        <v>0</v>
      </c>
      <c r="Q21" s="18">
        <v>1</v>
      </c>
      <c r="R21" s="18">
        <v>0</v>
      </c>
      <c r="S21" s="22">
        <v>2</v>
      </c>
      <c r="T21" s="18">
        <v>0</v>
      </c>
      <c r="U21" s="74">
        <v>0.53846153846153844</v>
      </c>
      <c r="V21" s="74">
        <v>0.72727272727272729</v>
      </c>
      <c r="W21" s="19">
        <v>1.2657342657342658</v>
      </c>
      <c r="X21" s="75">
        <v>0.45454545454545453</v>
      </c>
    </row>
    <row r="22" spans="1:25" x14ac:dyDescent="0.25">
      <c r="A22" s="15"/>
      <c r="B22" s="95" t="s">
        <v>108</v>
      </c>
      <c r="C22" s="10">
        <v>3</v>
      </c>
      <c r="D22" s="10">
        <v>10</v>
      </c>
      <c r="E22" s="10">
        <v>7</v>
      </c>
      <c r="F22" s="10">
        <v>1</v>
      </c>
      <c r="G22" s="10">
        <v>1</v>
      </c>
      <c r="H22" s="10">
        <v>1</v>
      </c>
      <c r="I22" s="10">
        <v>0</v>
      </c>
      <c r="J22" s="10">
        <v>0</v>
      </c>
      <c r="K22" s="10">
        <v>0</v>
      </c>
      <c r="L22" s="10">
        <v>0</v>
      </c>
      <c r="M22" s="10">
        <v>3</v>
      </c>
      <c r="N22" s="10">
        <v>0</v>
      </c>
      <c r="O22" s="10">
        <v>2</v>
      </c>
      <c r="P22" s="10">
        <v>0</v>
      </c>
      <c r="Q22" s="10">
        <v>0</v>
      </c>
      <c r="R22" s="10">
        <v>0</v>
      </c>
      <c r="S22" s="10">
        <v>1</v>
      </c>
      <c r="T22" s="10">
        <v>0</v>
      </c>
      <c r="U22" s="128">
        <v>0.4</v>
      </c>
      <c r="V22" s="128">
        <v>0.14285714285714285</v>
      </c>
      <c r="W22" s="128">
        <v>0.54285714285714293</v>
      </c>
      <c r="X22" s="129">
        <v>0.14285714285714285</v>
      </c>
    </row>
    <row r="23" spans="1:25" x14ac:dyDescent="0.25">
      <c r="A23" s="15"/>
      <c r="B23" s="95" t="s">
        <v>20</v>
      </c>
      <c r="C23" s="10">
        <v>2</v>
      </c>
      <c r="D23" s="10">
        <v>7</v>
      </c>
      <c r="E23" s="10">
        <v>5</v>
      </c>
      <c r="F23" s="10">
        <v>2</v>
      </c>
      <c r="G23" s="10">
        <v>2</v>
      </c>
      <c r="H23" s="10">
        <v>1</v>
      </c>
      <c r="I23" s="10">
        <v>0</v>
      </c>
      <c r="J23" s="10">
        <v>0</v>
      </c>
      <c r="K23" s="3">
        <v>1</v>
      </c>
      <c r="L23" s="10">
        <v>2</v>
      </c>
      <c r="M23" s="10">
        <v>2</v>
      </c>
      <c r="N23" s="10">
        <v>0</v>
      </c>
      <c r="O23" s="10">
        <v>1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28">
        <v>0.5714285714285714</v>
      </c>
      <c r="V23" s="159">
        <v>1</v>
      </c>
      <c r="W23" s="159">
        <v>1.5714285714285714</v>
      </c>
      <c r="X23" s="129">
        <v>0.4</v>
      </c>
    </row>
    <row r="24" spans="1:25" x14ac:dyDescent="0.25">
      <c r="A24" s="15"/>
      <c r="B24" s="95" t="s">
        <v>23</v>
      </c>
      <c r="C24" s="10">
        <v>3</v>
      </c>
      <c r="D24" s="10">
        <v>7</v>
      </c>
      <c r="E24" s="10">
        <v>3</v>
      </c>
      <c r="F24" s="10">
        <v>2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1</v>
      </c>
      <c r="M24" s="10">
        <v>4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28">
        <v>0.5714285714285714</v>
      </c>
      <c r="V24" s="128">
        <v>0</v>
      </c>
      <c r="W24" s="128">
        <v>0.5714285714285714</v>
      </c>
      <c r="X24" s="129">
        <v>0</v>
      </c>
    </row>
    <row r="25" spans="1:25" x14ac:dyDescent="0.25">
      <c r="A25" s="15"/>
      <c r="B25" s="48" t="s">
        <v>107</v>
      </c>
      <c r="C25" s="22">
        <v>4</v>
      </c>
      <c r="D25" s="18">
        <v>14</v>
      </c>
      <c r="E25" s="18">
        <v>7</v>
      </c>
      <c r="F25" s="18">
        <v>4</v>
      </c>
      <c r="G25" s="18">
        <v>2</v>
      </c>
      <c r="H25" s="18">
        <v>2</v>
      </c>
      <c r="I25" s="18">
        <v>0</v>
      </c>
      <c r="J25" s="18">
        <v>0</v>
      </c>
      <c r="K25" s="18">
        <v>0</v>
      </c>
      <c r="L25" s="18">
        <v>1</v>
      </c>
      <c r="M25" s="22">
        <v>7</v>
      </c>
      <c r="N25" s="18">
        <v>0</v>
      </c>
      <c r="O25" s="18">
        <v>1</v>
      </c>
      <c r="P25" s="18">
        <v>0</v>
      </c>
      <c r="Q25" s="18">
        <v>2</v>
      </c>
      <c r="R25" s="18">
        <v>0</v>
      </c>
      <c r="S25" s="18">
        <v>1</v>
      </c>
      <c r="T25" s="18">
        <v>0</v>
      </c>
      <c r="U25" s="93">
        <v>0.6428571428571429</v>
      </c>
      <c r="V25" s="74">
        <v>0.2857142857142857</v>
      </c>
      <c r="W25" s="74">
        <v>0.9285714285714286</v>
      </c>
      <c r="X25" s="75">
        <v>0.2857142857142857</v>
      </c>
    </row>
    <row r="26" spans="1:25" x14ac:dyDescent="0.25">
      <c r="A26" s="15"/>
      <c r="B26" s="48" t="s">
        <v>184</v>
      </c>
      <c r="C26" s="18">
        <v>1</v>
      </c>
      <c r="D26" s="18">
        <v>4</v>
      </c>
      <c r="E26" s="18">
        <v>4</v>
      </c>
      <c r="F26" s="18">
        <v>1</v>
      </c>
      <c r="G26" s="18">
        <v>1</v>
      </c>
      <c r="H26" s="18">
        <v>1</v>
      </c>
      <c r="I26" s="18">
        <v>0</v>
      </c>
      <c r="J26" s="18">
        <v>0</v>
      </c>
      <c r="K26" s="18">
        <v>0</v>
      </c>
      <c r="L26" s="18">
        <v>1</v>
      </c>
      <c r="M26" s="18">
        <v>0</v>
      </c>
      <c r="N26" s="18">
        <v>0</v>
      </c>
      <c r="O26" s="18">
        <v>1</v>
      </c>
      <c r="P26" s="18">
        <v>0</v>
      </c>
      <c r="Q26" s="18">
        <v>0</v>
      </c>
      <c r="R26" s="18">
        <v>2</v>
      </c>
      <c r="S26" s="18">
        <v>1</v>
      </c>
      <c r="T26" s="18">
        <v>0</v>
      </c>
      <c r="U26" s="74">
        <v>0.25</v>
      </c>
      <c r="V26" s="74">
        <v>0.25</v>
      </c>
      <c r="W26" s="74">
        <v>0.5</v>
      </c>
      <c r="X26" s="75">
        <v>0.25</v>
      </c>
    </row>
    <row r="27" spans="1:25" x14ac:dyDescent="0.25">
      <c r="A27" s="15"/>
      <c r="B27" s="37" t="s">
        <v>97</v>
      </c>
      <c r="C27" s="18">
        <v>3</v>
      </c>
      <c r="D27" s="18">
        <v>8</v>
      </c>
      <c r="E27" s="18">
        <v>7</v>
      </c>
      <c r="F27" s="18">
        <v>2</v>
      </c>
      <c r="G27" s="18">
        <v>2</v>
      </c>
      <c r="H27" s="18">
        <v>1</v>
      </c>
      <c r="I27" s="18">
        <v>1</v>
      </c>
      <c r="J27" s="18">
        <v>0</v>
      </c>
      <c r="K27" s="18">
        <v>0</v>
      </c>
      <c r="L27" s="18">
        <v>0</v>
      </c>
      <c r="M27" s="18">
        <v>1</v>
      </c>
      <c r="N27" s="18">
        <v>0</v>
      </c>
      <c r="O27" s="18">
        <v>2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74">
        <v>0.375</v>
      </c>
      <c r="V27" s="74">
        <v>0.42857142857142855</v>
      </c>
      <c r="W27" s="74">
        <v>0.8035714285714286</v>
      </c>
      <c r="X27" s="75">
        <v>0.2857142857142857</v>
      </c>
    </row>
    <row r="28" spans="1:25" ht="15.75" thickBot="1" x14ac:dyDescent="0.3">
      <c r="B28" s="160" t="s">
        <v>54</v>
      </c>
      <c r="C28" s="100">
        <v>46</v>
      </c>
      <c r="D28" s="100">
        <v>161</v>
      </c>
      <c r="E28" s="100">
        <v>128</v>
      </c>
      <c r="F28" s="100">
        <v>35</v>
      </c>
      <c r="G28" s="100">
        <v>40</v>
      </c>
      <c r="H28" s="100">
        <v>32</v>
      </c>
      <c r="I28" s="100">
        <v>5</v>
      </c>
      <c r="J28" s="100">
        <v>2</v>
      </c>
      <c r="K28" s="100">
        <v>1</v>
      </c>
      <c r="L28" s="100">
        <v>28</v>
      </c>
      <c r="M28" s="100">
        <v>30</v>
      </c>
      <c r="N28" s="100">
        <v>0</v>
      </c>
      <c r="O28" s="100">
        <v>27</v>
      </c>
      <c r="P28" s="100">
        <v>3</v>
      </c>
      <c r="Q28" s="100">
        <v>6</v>
      </c>
      <c r="R28" s="100">
        <v>9</v>
      </c>
      <c r="S28" s="100">
        <v>9</v>
      </c>
      <c r="T28" s="100">
        <v>0</v>
      </c>
      <c r="U28" s="131">
        <v>0.453416149068323</v>
      </c>
      <c r="V28" s="131">
        <v>0.40625</v>
      </c>
      <c r="W28" s="131">
        <v>0.85966614906832306</v>
      </c>
      <c r="X28" s="132">
        <v>0.3125</v>
      </c>
      <c r="Y28" s="5"/>
    </row>
    <row r="29" spans="1:25" x14ac:dyDescent="0.25">
      <c r="B29" s="3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2"/>
      <c r="V29" s="12"/>
      <c r="W29" s="12"/>
      <c r="X29" s="12"/>
      <c r="Y29" s="5"/>
    </row>
    <row r="30" spans="1:25" ht="15.75" thickBot="1" x14ac:dyDescent="0.3">
      <c r="B30" s="7"/>
    </row>
    <row r="31" spans="1:25" x14ac:dyDescent="0.25">
      <c r="A31" s="6" t="s">
        <v>55</v>
      </c>
      <c r="B31" s="61" t="s">
        <v>16</v>
      </c>
      <c r="C31" s="62" t="s">
        <v>56</v>
      </c>
      <c r="D31" s="62" t="s">
        <v>57</v>
      </c>
      <c r="E31" s="62" t="s">
        <v>58</v>
      </c>
      <c r="F31" s="62" t="s">
        <v>18</v>
      </c>
      <c r="G31" s="62" t="s">
        <v>19</v>
      </c>
      <c r="H31" s="62" t="s">
        <v>59</v>
      </c>
      <c r="I31" s="62" t="s">
        <v>42</v>
      </c>
      <c r="J31" s="62" t="s">
        <v>5</v>
      </c>
      <c r="K31" s="62" t="s">
        <v>4</v>
      </c>
      <c r="L31" s="62" t="s">
        <v>44</v>
      </c>
      <c r="M31" s="62" t="s">
        <v>60</v>
      </c>
      <c r="N31" s="62" t="s">
        <v>61</v>
      </c>
      <c r="O31" s="62" t="s">
        <v>62</v>
      </c>
      <c r="P31" s="62" t="s">
        <v>63</v>
      </c>
      <c r="Q31" s="62" t="s">
        <v>64</v>
      </c>
      <c r="R31" s="63" t="s">
        <v>65</v>
      </c>
      <c r="U31" s="10"/>
      <c r="V31" s="10"/>
      <c r="W31" s="10"/>
      <c r="X31" s="10"/>
    </row>
    <row r="32" spans="1:25" x14ac:dyDescent="0.25">
      <c r="B32" s="37" t="s">
        <v>104</v>
      </c>
      <c r="C32" s="22">
        <v>3</v>
      </c>
      <c r="D32" s="22">
        <v>3</v>
      </c>
      <c r="E32" s="18">
        <v>0</v>
      </c>
      <c r="F32" s="175">
        <v>7.2</v>
      </c>
      <c r="G32" s="18">
        <v>7</v>
      </c>
      <c r="H32" s="18">
        <v>6</v>
      </c>
      <c r="I32" s="22">
        <v>0</v>
      </c>
      <c r="J32" s="22">
        <v>9</v>
      </c>
      <c r="K32" s="18">
        <v>12</v>
      </c>
      <c r="L32" s="18">
        <v>1</v>
      </c>
      <c r="M32" s="18">
        <v>3</v>
      </c>
      <c r="N32" s="18">
        <v>0</v>
      </c>
      <c r="O32" s="18">
        <v>1</v>
      </c>
      <c r="P32" s="18">
        <v>0</v>
      </c>
      <c r="Q32" s="176">
        <v>8.75</v>
      </c>
      <c r="R32" s="21">
        <v>2.3498694516971277</v>
      </c>
      <c r="U32" s="10"/>
      <c r="V32" s="10"/>
      <c r="W32" s="10"/>
      <c r="X32" s="10"/>
    </row>
    <row r="33" spans="1:24" x14ac:dyDescent="0.25">
      <c r="B33" s="48" t="s">
        <v>100</v>
      </c>
      <c r="C33" s="22">
        <v>3</v>
      </c>
      <c r="D33" s="18">
        <v>0</v>
      </c>
      <c r="E33" s="18">
        <v>0</v>
      </c>
      <c r="F33" s="22">
        <v>5</v>
      </c>
      <c r="G33" s="22">
        <v>4</v>
      </c>
      <c r="H33" s="22">
        <v>3</v>
      </c>
      <c r="I33" s="18">
        <v>1</v>
      </c>
      <c r="J33" s="18">
        <v>7</v>
      </c>
      <c r="K33" s="22">
        <v>8</v>
      </c>
      <c r="L33" s="18">
        <v>1</v>
      </c>
      <c r="M33" s="22">
        <v>1</v>
      </c>
      <c r="N33" s="22">
        <v>2</v>
      </c>
      <c r="O33" s="18">
        <v>1</v>
      </c>
      <c r="P33" s="18">
        <v>0</v>
      </c>
      <c r="Q33" s="24">
        <v>7.2</v>
      </c>
      <c r="R33" s="78">
        <v>2.2000000000000002</v>
      </c>
      <c r="U33" s="13"/>
      <c r="V33" s="10"/>
      <c r="W33" s="10"/>
      <c r="X33" s="10"/>
    </row>
    <row r="34" spans="1:24" x14ac:dyDescent="0.25">
      <c r="B34" s="95" t="s">
        <v>21</v>
      </c>
      <c r="C34" s="10">
        <v>3</v>
      </c>
      <c r="D34" s="10">
        <v>0</v>
      </c>
      <c r="E34" s="10">
        <v>0</v>
      </c>
      <c r="F34" s="10">
        <v>2</v>
      </c>
      <c r="G34" s="10">
        <v>0</v>
      </c>
      <c r="H34" s="10">
        <v>2</v>
      </c>
      <c r="I34" s="10">
        <v>0</v>
      </c>
      <c r="J34" s="10">
        <v>1</v>
      </c>
      <c r="K34" s="10">
        <v>0</v>
      </c>
      <c r="L34" s="10">
        <v>1</v>
      </c>
      <c r="M34" s="10">
        <v>0</v>
      </c>
      <c r="N34" s="10">
        <v>0</v>
      </c>
      <c r="O34" s="10">
        <v>0</v>
      </c>
      <c r="P34" s="10">
        <v>0</v>
      </c>
      <c r="Q34" s="1">
        <v>0</v>
      </c>
      <c r="R34" s="20">
        <v>1</v>
      </c>
      <c r="U34" s="13"/>
      <c r="V34" s="10"/>
      <c r="W34" s="10"/>
      <c r="X34" s="10"/>
    </row>
    <row r="35" spans="1:24" x14ac:dyDescent="0.25">
      <c r="A35" s="58"/>
      <c r="B35" s="94" t="s">
        <v>6</v>
      </c>
      <c r="C35" s="10">
        <v>2</v>
      </c>
      <c r="D35" s="10">
        <v>0</v>
      </c>
      <c r="E35" s="10">
        <v>0</v>
      </c>
      <c r="F35" s="10">
        <v>2</v>
      </c>
      <c r="G35" s="10">
        <v>1</v>
      </c>
      <c r="H35" s="10">
        <v>2</v>
      </c>
      <c r="I35" s="10">
        <v>1</v>
      </c>
      <c r="J35" s="10">
        <v>2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74">
        <v>4.5</v>
      </c>
      <c r="R35" s="20">
        <v>1</v>
      </c>
      <c r="U35" s="10"/>
      <c r="V35" s="10"/>
      <c r="W35" s="10"/>
      <c r="X35" s="10"/>
    </row>
    <row r="36" spans="1:24" x14ac:dyDescent="0.25">
      <c r="B36" s="48" t="s">
        <v>108</v>
      </c>
      <c r="C36" s="18">
        <v>1</v>
      </c>
      <c r="D36" s="18">
        <v>0</v>
      </c>
      <c r="E36" s="18">
        <v>0</v>
      </c>
      <c r="F36" s="175">
        <v>2.1</v>
      </c>
      <c r="G36" s="18">
        <v>10</v>
      </c>
      <c r="H36" s="18">
        <v>8</v>
      </c>
      <c r="I36" s="18">
        <v>1</v>
      </c>
      <c r="J36" s="18">
        <v>0</v>
      </c>
      <c r="K36" s="18">
        <v>6</v>
      </c>
      <c r="L36" s="18">
        <v>1</v>
      </c>
      <c r="M36" s="18">
        <v>4</v>
      </c>
      <c r="N36" s="18">
        <v>0</v>
      </c>
      <c r="O36" s="18">
        <v>0</v>
      </c>
      <c r="P36" s="18">
        <v>0</v>
      </c>
      <c r="Q36" s="176">
        <v>42.857142857142854</v>
      </c>
      <c r="R36" s="21">
        <v>6.0085836909871242</v>
      </c>
      <c r="U36" s="10"/>
      <c r="V36" s="10"/>
      <c r="W36" s="10"/>
      <c r="X36" s="10"/>
    </row>
    <row r="37" spans="1:24" x14ac:dyDescent="0.25">
      <c r="B37" s="37" t="s">
        <v>17</v>
      </c>
      <c r="C37" s="18">
        <v>1</v>
      </c>
      <c r="D37" s="18">
        <v>1</v>
      </c>
      <c r="E37" s="18">
        <v>0</v>
      </c>
      <c r="F37" s="175">
        <v>7.2</v>
      </c>
      <c r="G37" s="18">
        <v>9</v>
      </c>
      <c r="H37" s="18">
        <v>12</v>
      </c>
      <c r="I37" s="22">
        <v>0</v>
      </c>
      <c r="J37" s="18">
        <v>5</v>
      </c>
      <c r="K37" s="22">
        <v>8</v>
      </c>
      <c r="L37" s="22">
        <v>0</v>
      </c>
      <c r="M37" s="18">
        <v>2</v>
      </c>
      <c r="N37" s="18">
        <v>0</v>
      </c>
      <c r="O37" s="22">
        <v>0</v>
      </c>
      <c r="P37" s="18">
        <v>0</v>
      </c>
      <c r="Q37" s="176">
        <v>11.25</v>
      </c>
      <c r="R37" s="21">
        <v>2.6109660574412534</v>
      </c>
      <c r="U37" s="10"/>
      <c r="V37" s="10"/>
      <c r="W37" s="10"/>
      <c r="X37" s="10"/>
    </row>
    <row r="38" spans="1:24" x14ac:dyDescent="0.25">
      <c r="B38" s="95" t="s">
        <v>97</v>
      </c>
      <c r="C38" s="10">
        <v>1</v>
      </c>
      <c r="D38" s="10">
        <v>0</v>
      </c>
      <c r="E38" s="10">
        <v>0</v>
      </c>
      <c r="F38" s="171">
        <v>1.2</v>
      </c>
      <c r="G38" s="10">
        <v>0</v>
      </c>
      <c r="H38" s="10">
        <v>2</v>
      </c>
      <c r="I38" s="10">
        <v>0</v>
      </c>
      <c r="J38" s="10">
        <v>3</v>
      </c>
      <c r="K38" s="10">
        <v>1</v>
      </c>
      <c r="L38" s="10">
        <v>1</v>
      </c>
      <c r="M38" s="10">
        <v>0</v>
      </c>
      <c r="N38" s="10">
        <v>0</v>
      </c>
      <c r="O38" s="10">
        <v>0</v>
      </c>
      <c r="P38" s="10">
        <v>0</v>
      </c>
      <c r="Q38" s="1">
        <v>0</v>
      </c>
      <c r="R38" s="20">
        <v>0.64377682403433478</v>
      </c>
      <c r="U38" s="10"/>
      <c r="V38" s="10"/>
      <c r="W38" s="10"/>
      <c r="X38" s="10"/>
    </row>
    <row r="39" spans="1:24" ht="15.75" thickBot="1" x14ac:dyDescent="0.3">
      <c r="A39" s="58"/>
      <c r="B39" s="160" t="s">
        <v>54</v>
      </c>
      <c r="C39" s="100">
        <f t="shared" ref="C39:P39" si="1">SUM(C32:C38)</f>
        <v>14</v>
      </c>
      <c r="D39" s="100">
        <f t="shared" si="1"/>
        <v>4</v>
      </c>
      <c r="E39" s="100">
        <f t="shared" si="1"/>
        <v>0</v>
      </c>
      <c r="F39" s="172">
        <v>31.1</v>
      </c>
      <c r="G39" s="100">
        <f t="shared" si="1"/>
        <v>31</v>
      </c>
      <c r="H39" s="100">
        <f t="shared" si="1"/>
        <v>35</v>
      </c>
      <c r="I39" s="100">
        <f t="shared" si="1"/>
        <v>3</v>
      </c>
      <c r="J39" s="100">
        <f t="shared" si="1"/>
        <v>27</v>
      </c>
      <c r="K39" s="100">
        <f t="shared" si="1"/>
        <v>35</v>
      </c>
      <c r="L39" s="100">
        <f t="shared" si="1"/>
        <v>5</v>
      </c>
      <c r="M39" s="100">
        <f t="shared" si="1"/>
        <v>10</v>
      </c>
      <c r="N39" s="100">
        <f t="shared" si="1"/>
        <v>2</v>
      </c>
      <c r="O39" s="100">
        <f t="shared" si="1"/>
        <v>2</v>
      </c>
      <c r="P39" s="100">
        <f t="shared" si="1"/>
        <v>0</v>
      </c>
      <c r="Q39" s="173">
        <v>7.7224199288256221</v>
      </c>
      <c r="R39" s="99">
        <v>2.2508038585209</v>
      </c>
    </row>
    <row r="40" spans="1:24" x14ac:dyDescent="0.25">
      <c r="Q40" s="14"/>
    </row>
    <row r="44" spans="1:24" x14ac:dyDescent="0.25">
      <c r="G44" s="7"/>
    </row>
  </sheetData>
  <sortState xmlns:xlrd2="http://schemas.microsoft.com/office/spreadsheetml/2017/richdata2" ref="A32:R38">
    <sortCondition ref="A32:A38"/>
  </sortState>
  <pageMargins left="0.70866141732283472" right="0.70866141732283472" top="0.74803149606299213" bottom="0.74803149606299213" header="0.31496062992125984" footer="0.31496062992125984"/>
  <pageSetup scale="66" orientation="landscape" horizontalDpi="0" verticalDpi="0" r:id="rId1"/>
  <ignoredErrors>
    <ignoredError sqref="C3:K1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42139-1F3F-4133-A70D-6AAC290A1A18}">
  <sheetPr>
    <pageSetUpPr fitToPage="1"/>
  </sheetPr>
  <dimension ref="A1:Y53"/>
  <sheetViews>
    <sheetView showGridLines="0" workbookViewId="0"/>
  </sheetViews>
  <sheetFormatPr defaultRowHeight="15" x14ac:dyDescent="0.25"/>
  <cols>
    <col min="1" max="1" width="23.85546875" style="1" customWidth="1"/>
    <col min="2" max="2" width="16.28515625" customWidth="1"/>
    <col min="3" max="3" width="7.140625" customWidth="1"/>
    <col min="4" max="4" width="7.42578125" customWidth="1"/>
    <col min="5" max="5" width="5.28515625" customWidth="1"/>
    <col min="6" max="6" width="6.42578125" customWidth="1"/>
    <col min="7" max="7" width="5.85546875" customWidth="1"/>
    <col min="8" max="10" width="4.7109375" customWidth="1"/>
    <col min="11" max="11" width="6.5703125" customWidth="1"/>
    <col min="12" max="12" width="7" customWidth="1"/>
    <col min="13" max="16" width="4.7109375" customWidth="1"/>
    <col min="17" max="17" width="5.5703125" customWidth="1"/>
    <col min="18" max="18" width="5.85546875" customWidth="1"/>
    <col min="19" max="20" width="4.7109375" customWidth="1"/>
    <col min="21" max="24" width="6.7109375" customWidth="1"/>
  </cols>
  <sheetData>
    <row r="1" spans="1:17" ht="18.75" x14ac:dyDescent="0.3">
      <c r="A1" s="4" t="s">
        <v>222</v>
      </c>
    </row>
    <row r="2" spans="1:17" ht="15.75" x14ac:dyDescent="0.25">
      <c r="A2" s="202" t="s">
        <v>36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6" t="s">
        <v>30</v>
      </c>
      <c r="H2" s="6" t="s">
        <v>9</v>
      </c>
      <c r="I2" s="6" t="s">
        <v>31</v>
      </c>
      <c r="J2" s="6" t="s">
        <v>32</v>
      </c>
      <c r="K2" s="6" t="s">
        <v>33</v>
      </c>
      <c r="L2" s="6" t="s">
        <v>34</v>
      </c>
      <c r="N2" s="3" t="s">
        <v>35</v>
      </c>
      <c r="O2" s="3"/>
    </row>
    <row r="3" spans="1:17" ht="15.75" x14ac:dyDescent="0.25">
      <c r="A3" s="199"/>
      <c r="B3" s="2" t="s">
        <v>214</v>
      </c>
      <c r="C3" s="203" t="s">
        <v>225</v>
      </c>
      <c r="D3" s="204">
        <f>16/24</f>
        <v>0.66666666666666663</v>
      </c>
      <c r="E3" s="205" t="s">
        <v>72</v>
      </c>
      <c r="F3" s="206" t="s">
        <v>228</v>
      </c>
      <c r="G3" s="205" t="s">
        <v>165</v>
      </c>
      <c r="H3" s="8">
        <v>205</v>
      </c>
      <c r="I3" s="8">
        <v>124</v>
      </c>
      <c r="J3" s="205">
        <f>H3-I3</f>
        <v>81</v>
      </c>
      <c r="K3" s="205" t="s">
        <v>231</v>
      </c>
      <c r="L3" s="205" t="s">
        <v>181</v>
      </c>
    </row>
    <row r="4" spans="1:17" x14ac:dyDescent="0.25">
      <c r="A4" s="38"/>
      <c r="B4" s="2" t="s">
        <v>215</v>
      </c>
      <c r="C4" s="207" t="s">
        <v>239</v>
      </c>
      <c r="D4" s="208">
        <f>16/24</f>
        <v>0.66666666666666663</v>
      </c>
      <c r="E4" s="207" t="s">
        <v>146</v>
      </c>
      <c r="F4" s="207" t="s">
        <v>248</v>
      </c>
      <c r="G4" s="207" t="s">
        <v>248</v>
      </c>
      <c r="H4" s="2">
        <v>236</v>
      </c>
      <c r="I4" s="2">
        <v>134</v>
      </c>
      <c r="J4" s="205">
        <f t="shared" ref="J4:J5" si="0">H4-I4</f>
        <v>102</v>
      </c>
      <c r="K4" s="207" t="s">
        <v>96</v>
      </c>
      <c r="L4" s="2" t="s">
        <v>254</v>
      </c>
    </row>
    <row r="5" spans="1:17" x14ac:dyDescent="0.25">
      <c r="B5" s="2" t="s">
        <v>216</v>
      </c>
      <c r="C5" s="207" t="s">
        <v>240</v>
      </c>
      <c r="D5" s="208">
        <f>11/23</f>
        <v>0.47826086956521741</v>
      </c>
      <c r="E5" s="2">
        <v>5</v>
      </c>
      <c r="F5" s="209" t="s">
        <v>165</v>
      </c>
      <c r="G5" s="207" t="s">
        <v>251</v>
      </c>
      <c r="H5" s="2">
        <v>205</v>
      </c>
      <c r="I5" s="2">
        <v>197</v>
      </c>
      <c r="J5" s="205">
        <f t="shared" si="0"/>
        <v>8</v>
      </c>
      <c r="K5" s="205" t="s">
        <v>174</v>
      </c>
      <c r="L5" s="8" t="s">
        <v>180</v>
      </c>
    </row>
    <row r="6" spans="1:17" x14ac:dyDescent="0.25">
      <c r="B6" s="2" t="s">
        <v>217</v>
      </c>
      <c r="C6" s="207" t="s">
        <v>226</v>
      </c>
      <c r="D6" s="208">
        <f>2/22</f>
        <v>9.0909090909090912E-2</v>
      </c>
      <c r="E6" s="207" t="s">
        <v>256</v>
      </c>
      <c r="F6" s="209" t="s">
        <v>229</v>
      </c>
      <c r="G6" s="207" t="s">
        <v>197</v>
      </c>
      <c r="H6" s="2">
        <v>127</v>
      </c>
      <c r="I6" s="2">
        <v>302</v>
      </c>
      <c r="J6" s="205">
        <f t="shared" ref="J6:J10" si="1">H6-I6</f>
        <v>-175</v>
      </c>
      <c r="K6" s="207" t="s">
        <v>200</v>
      </c>
      <c r="L6" s="207" t="s">
        <v>232</v>
      </c>
    </row>
    <row r="7" spans="1:17" ht="15.75" x14ac:dyDescent="0.25">
      <c r="A7" s="202" t="s">
        <v>37</v>
      </c>
      <c r="B7" s="2"/>
      <c r="C7" s="207"/>
      <c r="D7" s="208"/>
      <c r="E7" s="2"/>
      <c r="F7" s="209"/>
      <c r="G7" s="207"/>
      <c r="H7" s="2"/>
      <c r="I7" s="2"/>
      <c r="J7" s="205"/>
      <c r="K7" s="207"/>
      <c r="L7" s="207"/>
    </row>
    <row r="8" spans="1:17" x14ac:dyDescent="0.25">
      <c r="B8" s="2" t="s">
        <v>218</v>
      </c>
      <c r="C8" s="207" t="s">
        <v>241</v>
      </c>
      <c r="D8" s="210">
        <f>16/21</f>
        <v>0.76190476190476186</v>
      </c>
      <c r="E8" s="211" t="s">
        <v>72</v>
      </c>
      <c r="F8" s="207" t="s">
        <v>249</v>
      </c>
      <c r="G8" s="207" t="s">
        <v>252</v>
      </c>
      <c r="H8" s="2">
        <v>177</v>
      </c>
      <c r="I8" s="2">
        <v>118</v>
      </c>
      <c r="J8" s="205">
        <f t="shared" si="1"/>
        <v>59</v>
      </c>
      <c r="K8" s="207" t="s">
        <v>255</v>
      </c>
      <c r="L8" s="2" t="s">
        <v>74</v>
      </c>
    </row>
    <row r="9" spans="1:17" x14ac:dyDescent="0.25">
      <c r="B9" s="2" t="s">
        <v>219</v>
      </c>
      <c r="C9" s="209" t="s">
        <v>242</v>
      </c>
      <c r="D9" s="212">
        <f>9/22</f>
        <v>0.40909090909090912</v>
      </c>
      <c r="E9" s="207" t="s">
        <v>245</v>
      </c>
      <c r="F9" s="207" t="s">
        <v>250</v>
      </c>
      <c r="G9" s="207" t="s">
        <v>253</v>
      </c>
      <c r="H9" s="207">
        <v>187</v>
      </c>
      <c r="I9" s="207">
        <v>195</v>
      </c>
      <c r="J9" s="205">
        <f t="shared" si="1"/>
        <v>-8</v>
      </c>
      <c r="K9" s="207" t="s">
        <v>174</v>
      </c>
      <c r="L9" s="2" t="s">
        <v>199</v>
      </c>
    </row>
    <row r="10" spans="1:17" x14ac:dyDescent="0.25">
      <c r="B10" s="2" t="s">
        <v>220</v>
      </c>
      <c r="C10" s="207" t="s">
        <v>227</v>
      </c>
      <c r="D10" s="208">
        <f>8/24</f>
        <v>0.33333333333333331</v>
      </c>
      <c r="E10" s="207" t="s">
        <v>246</v>
      </c>
      <c r="F10" s="207" t="s">
        <v>206</v>
      </c>
      <c r="G10" s="207" t="s">
        <v>230</v>
      </c>
      <c r="H10" s="2">
        <v>165</v>
      </c>
      <c r="I10" s="2">
        <v>232</v>
      </c>
      <c r="J10" s="205">
        <f t="shared" si="1"/>
        <v>-67</v>
      </c>
      <c r="K10" s="207" t="s">
        <v>208</v>
      </c>
      <c r="L10" s="2" t="s">
        <v>203</v>
      </c>
      <c r="Q10" t="s">
        <v>35</v>
      </c>
    </row>
    <row r="11" spans="1:17" ht="15.75" thickBot="1" x14ac:dyDescent="0.3">
      <c r="B11" s="1"/>
      <c r="D11" s="153"/>
      <c r="E11" s="154"/>
      <c r="F11" s="153"/>
      <c r="G11" s="153"/>
      <c r="H11" s="153"/>
      <c r="I11" s="1"/>
      <c r="J11" s="9"/>
      <c r="K11" s="11"/>
      <c r="L11" s="1"/>
    </row>
    <row r="12" spans="1:17" x14ac:dyDescent="0.25">
      <c r="B12" s="1"/>
      <c r="D12" s="11"/>
      <c r="E12" s="29"/>
      <c r="F12" s="11"/>
      <c r="G12" s="11"/>
      <c r="H12" s="11"/>
      <c r="I12" s="1"/>
      <c r="J12" s="9"/>
      <c r="K12" s="11"/>
      <c r="L12" s="1"/>
    </row>
    <row r="13" spans="1:17" x14ac:dyDescent="0.25">
      <c r="B13" s="6" t="s">
        <v>25</v>
      </c>
      <c r="C13" s="155" t="s">
        <v>26</v>
      </c>
      <c r="D13" s="155" t="s">
        <v>27</v>
      </c>
      <c r="E13" s="156" t="s">
        <v>28</v>
      </c>
      <c r="F13" s="157" t="s">
        <v>29</v>
      </c>
      <c r="G13" s="156" t="s">
        <v>30</v>
      </c>
      <c r="H13" s="156" t="s">
        <v>9</v>
      </c>
      <c r="I13" s="6" t="s">
        <v>31</v>
      </c>
      <c r="J13" s="156" t="s">
        <v>32</v>
      </c>
      <c r="K13" s="156" t="s">
        <v>33</v>
      </c>
      <c r="L13" s="6" t="s">
        <v>34</v>
      </c>
    </row>
    <row r="14" spans="1:17" ht="15.75" x14ac:dyDescent="0.25">
      <c r="A14" s="202" t="s">
        <v>221</v>
      </c>
      <c r="B14" s="2" t="s">
        <v>218</v>
      </c>
      <c r="C14" s="207" t="s">
        <v>241</v>
      </c>
      <c r="D14" s="208">
        <f>16/21</f>
        <v>0.76190476190476186</v>
      </c>
      <c r="E14" s="207" t="s">
        <v>72</v>
      </c>
      <c r="F14" s="207" t="s">
        <v>249</v>
      </c>
      <c r="G14" s="207" t="s">
        <v>252</v>
      </c>
      <c r="H14" s="2">
        <v>177</v>
      </c>
      <c r="I14" s="2">
        <v>118</v>
      </c>
      <c r="J14" s="205">
        <v>59</v>
      </c>
      <c r="K14" s="207" t="s">
        <v>255</v>
      </c>
      <c r="L14" s="2" t="s">
        <v>74</v>
      </c>
    </row>
    <row r="15" spans="1:17" x14ac:dyDescent="0.25">
      <c r="B15" s="2" t="s">
        <v>214</v>
      </c>
      <c r="C15" s="207" t="s">
        <v>225</v>
      </c>
      <c r="D15" s="208">
        <v>0.66666666666666663</v>
      </c>
      <c r="E15" s="207" t="s">
        <v>244</v>
      </c>
      <c r="F15" s="207" t="s">
        <v>228</v>
      </c>
      <c r="G15" s="207" t="s">
        <v>165</v>
      </c>
      <c r="H15" s="2">
        <v>205</v>
      </c>
      <c r="I15" s="2">
        <v>124</v>
      </c>
      <c r="J15" s="205">
        <v>81</v>
      </c>
      <c r="K15" s="207" t="s">
        <v>231</v>
      </c>
      <c r="L15" s="2" t="s">
        <v>181</v>
      </c>
    </row>
    <row r="16" spans="1:17" x14ac:dyDescent="0.25">
      <c r="B16" s="2" t="s">
        <v>215</v>
      </c>
      <c r="C16" s="207" t="s">
        <v>239</v>
      </c>
      <c r="D16" s="208">
        <f>16/24</f>
        <v>0.66666666666666663</v>
      </c>
      <c r="E16" s="207">
        <v>2</v>
      </c>
      <c r="F16" s="207" t="s">
        <v>248</v>
      </c>
      <c r="G16" s="207" t="s">
        <v>248</v>
      </c>
      <c r="H16" s="2">
        <v>236</v>
      </c>
      <c r="I16" s="2">
        <v>102</v>
      </c>
      <c r="J16" s="205">
        <f t="shared" ref="J16:J17" si="2">H16-I16</f>
        <v>134</v>
      </c>
      <c r="K16" s="207" t="s">
        <v>96</v>
      </c>
      <c r="L16" s="2" t="s">
        <v>180</v>
      </c>
    </row>
    <row r="17" spans="1:24" x14ac:dyDescent="0.25">
      <c r="B17" s="2" t="s">
        <v>216</v>
      </c>
      <c r="C17" s="207" t="s">
        <v>240</v>
      </c>
      <c r="D17" s="208">
        <f>11/23</f>
        <v>0.47826086956521741</v>
      </c>
      <c r="E17" s="207" t="s">
        <v>247</v>
      </c>
      <c r="F17" s="207" t="s">
        <v>165</v>
      </c>
      <c r="G17" s="207" t="s">
        <v>251</v>
      </c>
      <c r="H17" s="2">
        <v>205</v>
      </c>
      <c r="I17" s="2">
        <v>197</v>
      </c>
      <c r="J17" s="205">
        <f t="shared" si="2"/>
        <v>8</v>
      </c>
      <c r="K17" s="207" t="s">
        <v>174</v>
      </c>
      <c r="L17" s="2" t="s">
        <v>180</v>
      </c>
    </row>
    <row r="18" spans="1:24" x14ac:dyDescent="0.25">
      <c r="B18" s="2" t="s">
        <v>219</v>
      </c>
      <c r="C18" s="207" t="s">
        <v>243</v>
      </c>
      <c r="D18" s="208">
        <v>0.40899999999999997</v>
      </c>
      <c r="E18" s="207">
        <f>7.5</f>
        <v>7.5</v>
      </c>
      <c r="F18" s="207" t="s">
        <v>250</v>
      </c>
      <c r="G18" s="207" t="s">
        <v>253</v>
      </c>
      <c r="H18" s="2">
        <v>187</v>
      </c>
      <c r="I18" s="2">
        <v>195</v>
      </c>
      <c r="J18" s="205">
        <f>H18-I18</f>
        <v>-8</v>
      </c>
      <c r="K18" s="207" t="s">
        <v>174</v>
      </c>
      <c r="L18" s="2" t="s">
        <v>199</v>
      </c>
    </row>
    <row r="19" spans="1:24" x14ac:dyDescent="0.25">
      <c r="B19" s="2" t="s">
        <v>220</v>
      </c>
      <c r="C19" s="207" t="s">
        <v>227</v>
      </c>
      <c r="D19" s="208">
        <v>0.33333333333333331</v>
      </c>
      <c r="E19" s="207" t="s">
        <v>246</v>
      </c>
      <c r="F19" s="207" t="s">
        <v>206</v>
      </c>
      <c r="G19" s="207" t="s">
        <v>230</v>
      </c>
      <c r="H19" s="2">
        <v>165</v>
      </c>
      <c r="I19" s="2">
        <v>232</v>
      </c>
      <c r="J19" s="205">
        <v>-67</v>
      </c>
      <c r="K19" s="207" t="s">
        <v>208</v>
      </c>
      <c r="L19" s="2" t="s">
        <v>203</v>
      </c>
    </row>
    <row r="20" spans="1:24" x14ac:dyDescent="0.25">
      <c r="B20" s="2" t="s">
        <v>217</v>
      </c>
      <c r="C20" s="207" t="s">
        <v>226</v>
      </c>
      <c r="D20" s="208">
        <v>9.0909090909090912E-2</v>
      </c>
      <c r="E20" s="207" t="s">
        <v>256</v>
      </c>
      <c r="F20" s="207" t="s">
        <v>229</v>
      </c>
      <c r="G20" s="207" t="s">
        <v>197</v>
      </c>
      <c r="H20" s="2">
        <v>127</v>
      </c>
      <c r="I20" s="2">
        <v>302</v>
      </c>
      <c r="J20" s="205">
        <v>-175</v>
      </c>
      <c r="K20" s="207" t="s">
        <v>200</v>
      </c>
      <c r="L20" s="2" t="s">
        <v>232</v>
      </c>
    </row>
    <row r="21" spans="1:24" ht="15.75" thickBot="1" x14ac:dyDescent="0.3"/>
    <row r="22" spans="1:24" x14ac:dyDescent="0.25">
      <c r="A22" s="6" t="s">
        <v>95</v>
      </c>
      <c r="B22" s="104" t="s">
        <v>15</v>
      </c>
      <c r="C22" s="105" t="s">
        <v>39</v>
      </c>
      <c r="D22" s="105" t="s">
        <v>40</v>
      </c>
      <c r="E22" s="105" t="s">
        <v>0</v>
      </c>
      <c r="F22" s="105" t="s">
        <v>1</v>
      </c>
      <c r="G22" s="105" t="s">
        <v>2</v>
      </c>
      <c r="H22" s="105" t="s">
        <v>8</v>
      </c>
      <c r="I22" s="105" t="s">
        <v>10</v>
      </c>
      <c r="J22" s="105" t="s">
        <v>41</v>
      </c>
      <c r="K22" s="105" t="s">
        <v>42</v>
      </c>
      <c r="L22" s="105" t="s">
        <v>3</v>
      </c>
      <c r="M22" s="105" t="s">
        <v>4</v>
      </c>
      <c r="N22" s="105" t="s">
        <v>43</v>
      </c>
      <c r="O22" s="105" t="s">
        <v>5</v>
      </c>
      <c r="P22" s="105" t="s">
        <v>44</v>
      </c>
      <c r="Q22" s="105" t="s">
        <v>45</v>
      </c>
      <c r="R22" s="105" t="s">
        <v>46</v>
      </c>
      <c r="S22" s="105" t="s">
        <v>47</v>
      </c>
      <c r="T22" s="105" t="s">
        <v>48</v>
      </c>
      <c r="U22" s="105" t="s">
        <v>49</v>
      </c>
      <c r="V22" s="105" t="s">
        <v>50</v>
      </c>
      <c r="W22" s="105" t="s">
        <v>51</v>
      </c>
      <c r="X22" s="106" t="s">
        <v>52</v>
      </c>
    </row>
    <row r="23" spans="1:24" x14ac:dyDescent="0.25">
      <c r="A23" s="201"/>
      <c r="B23" s="5" t="s">
        <v>14</v>
      </c>
      <c r="C23" s="3">
        <v>3</v>
      </c>
      <c r="D23" s="3">
        <v>14</v>
      </c>
      <c r="E23" s="10">
        <v>11</v>
      </c>
      <c r="F23" s="10">
        <v>3</v>
      </c>
      <c r="G23" s="10">
        <v>4</v>
      </c>
      <c r="H23" s="10">
        <v>3</v>
      </c>
      <c r="I23" s="3">
        <v>1</v>
      </c>
      <c r="J23" s="10">
        <v>0</v>
      </c>
      <c r="K23" s="10">
        <v>0</v>
      </c>
      <c r="L23" s="10">
        <v>1</v>
      </c>
      <c r="M23" s="10">
        <v>2</v>
      </c>
      <c r="N23" s="10">
        <v>0</v>
      </c>
      <c r="O23" s="10">
        <v>1</v>
      </c>
      <c r="P23" s="10">
        <v>1</v>
      </c>
      <c r="Q23" s="10">
        <v>2</v>
      </c>
      <c r="R23" s="10">
        <v>0</v>
      </c>
      <c r="S23" s="10">
        <v>3</v>
      </c>
      <c r="T23" s="10">
        <v>0</v>
      </c>
      <c r="U23" s="128">
        <v>0.5</v>
      </c>
      <c r="V23" s="128">
        <v>0.45454545454545453</v>
      </c>
      <c r="W23" s="128">
        <v>0.95454545454545459</v>
      </c>
      <c r="X23" s="129">
        <v>0.36363636363636365</v>
      </c>
    </row>
    <row r="24" spans="1:24" x14ac:dyDescent="0.25">
      <c r="A24" s="201"/>
      <c r="B24" s="5" t="s">
        <v>12</v>
      </c>
      <c r="C24" s="3">
        <v>3</v>
      </c>
      <c r="D24" s="10">
        <v>12</v>
      </c>
      <c r="E24" s="10">
        <v>7</v>
      </c>
      <c r="F24" s="3">
        <v>6</v>
      </c>
      <c r="G24" s="10">
        <v>2</v>
      </c>
      <c r="H24" s="10">
        <v>2</v>
      </c>
      <c r="I24" s="10">
        <v>0</v>
      </c>
      <c r="J24" s="10">
        <v>0</v>
      </c>
      <c r="K24" s="10">
        <v>0</v>
      </c>
      <c r="L24" s="10">
        <v>3</v>
      </c>
      <c r="M24" s="3">
        <v>4</v>
      </c>
      <c r="N24" s="10">
        <v>0</v>
      </c>
      <c r="O24" s="10">
        <v>1</v>
      </c>
      <c r="P24" s="10">
        <v>1</v>
      </c>
      <c r="Q24" s="10">
        <v>0</v>
      </c>
      <c r="R24" s="10">
        <v>0</v>
      </c>
      <c r="S24" s="10">
        <v>1</v>
      </c>
      <c r="T24" s="10">
        <v>0</v>
      </c>
      <c r="U24" s="159">
        <v>0.58333333333333337</v>
      </c>
      <c r="V24" s="128">
        <v>0.2857142857142857</v>
      </c>
      <c r="W24" s="128">
        <v>0.86904761904761907</v>
      </c>
      <c r="X24" s="129">
        <v>0.2857142857142857</v>
      </c>
    </row>
    <row r="25" spans="1:24" x14ac:dyDescent="0.25">
      <c r="A25" s="201"/>
      <c r="B25" s="5" t="s">
        <v>13</v>
      </c>
      <c r="C25" s="10">
        <v>2</v>
      </c>
      <c r="D25" s="10">
        <v>6</v>
      </c>
      <c r="E25" s="10">
        <v>6</v>
      </c>
      <c r="F25" s="10">
        <v>1</v>
      </c>
      <c r="G25" s="10">
        <v>1</v>
      </c>
      <c r="H25" s="10">
        <v>1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3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28">
        <v>0.16666666666666666</v>
      </c>
      <c r="V25" s="128">
        <v>0.16666666666666666</v>
      </c>
      <c r="W25" s="128">
        <v>0.33333333333333331</v>
      </c>
      <c r="X25" s="129">
        <v>0.16666666666666666</v>
      </c>
    </row>
    <row r="26" spans="1:24" x14ac:dyDescent="0.25">
      <c r="A26" s="201"/>
      <c r="B26" s="5" t="s">
        <v>11</v>
      </c>
      <c r="C26" s="10">
        <v>1</v>
      </c>
      <c r="D26" s="10">
        <v>6</v>
      </c>
      <c r="E26" s="10">
        <v>4</v>
      </c>
      <c r="F26" s="10">
        <v>4</v>
      </c>
      <c r="G26" s="10">
        <v>3</v>
      </c>
      <c r="H26" s="10">
        <v>2</v>
      </c>
      <c r="I26" s="10">
        <v>0</v>
      </c>
      <c r="J26" s="10">
        <v>0</v>
      </c>
      <c r="K26" s="10">
        <v>1</v>
      </c>
      <c r="L26" s="10">
        <v>4</v>
      </c>
      <c r="M26" s="10">
        <v>1</v>
      </c>
      <c r="N26" s="10">
        <v>0</v>
      </c>
      <c r="O26" s="10">
        <v>0</v>
      </c>
      <c r="P26" s="10">
        <v>1</v>
      </c>
      <c r="Q26" s="10">
        <v>0</v>
      </c>
      <c r="R26" s="10">
        <v>0</v>
      </c>
      <c r="S26" s="10">
        <v>0</v>
      </c>
      <c r="T26" s="10">
        <v>0</v>
      </c>
      <c r="U26" s="128">
        <v>0.83333333333333337</v>
      </c>
      <c r="V26" s="128">
        <v>1.5</v>
      </c>
      <c r="W26" s="128">
        <v>2.3333333333333335</v>
      </c>
      <c r="X26" s="129">
        <v>0.75</v>
      </c>
    </row>
    <row r="27" spans="1:24" x14ac:dyDescent="0.25">
      <c r="A27" s="201"/>
      <c r="B27" s="5" t="s">
        <v>104</v>
      </c>
      <c r="C27" s="3">
        <v>3</v>
      </c>
      <c r="D27" s="3">
        <v>14</v>
      </c>
      <c r="E27" s="3">
        <v>12</v>
      </c>
      <c r="F27" s="10">
        <v>5</v>
      </c>
      <c r="G27" s="3">
        <v>6</v>
      </c>
      <c r="H27" s="3">
        <v>5</v>
      </c>
      <c r="I27" s="10">
        <v>0</v>
      </c>
      <c r="J27" s="10">
        <v>0</v>
      </c>
      <c r="K27" s="3">
        <v>1</v>
      </c>
      <c r="L27" s="3">
        <v>5</v>
      </c>
      <c r="M27" s="10">
        <v>2</v>
      </c>
      <c r="N27" s="10">
        <v>0</v>
      </c>
      <c r="O27" s="10">
        <v>2</v>
      </c>
      <c r="P27" s="10">
        <v>0</v>
      </c>
      <c r="Q27" s="10">
        <v>0</v>
      </c>
      <c r="R27" s="10">
        <v>1</v>
      </c>
      <c r="S27" s="10">
        <v>2</v>
      </c>
      <c r="T27" s="10">
        <v>0</v>
      </c>
      <c r="U27" s="128">
        <v>0.5714285714285714</v>
      </c>
      <c r="V27" s="159">
        <v>0.75</v>
      </c>
      <c r="W27" s="166">
        <v>1.3214285714285714</v>
      </c>
      <c r="X27" s="158">
        <v>0.5</v>
      </c>
    </row>
    <row r="28" spans="1:24" x14ac:dyDescent="0.25">
      <c r="A28" s="201"/>
      <c r="B28" s="5" t="s">
        <v>210</v>
      </c>
      <c r="C28" s="10">
        <v>1</v>
      </c>
      <c r="D28" s="10">
        <v>2</v>
      </c>
      <c r="E28" s="10">
        <v>2</v>
      </c>
      <c r="F28" s="10">
        <v>0</v>
      </c>
      <c r="G28" s="10">
        <v>1</v>
      </c>
      <c r="H28" s="10">
        <v>1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28">
        <v>0.5</v>
      </c>
      <c r="V28" s="128">
        <v>0.5</v>
      </c>
      <c r="W28" s="12">
        <v>1</v>
      </c>
      <c r="X28" s="129">
        <v>0.5</v>
      </c>
    </row>
    <row r="29" spans="1:24" x14ac:dyDescent="0.25">
      <c r="A29" s="201"/>
      <c r="B29" s="5" t="s">
        <v>108</v>
      </c>
      <c r="C29" s="3">
        <v>3</v>
      </c>
      <c r="D29" s="10">
        <v>13</v>
      </c>
      <c r="E29" s="10">
        <v>10</v>
      </c>
      <c r="F29" s="3">
        <v>6</v>
      </c>
      <c r="G29" s="10">
        <v>2</v>
      </c>
      <c r="H29" s="10">
        <v>1</v>
      </c>
      <c r="I29" s="3">
        <v>1</v>
      </c>
      <c r="J29" s="10">
        <v>0</v>
      </c>
      <c r="K29" s="10">
        <v>0</v>
      </c>
      <c r="L29" s="10">
        <v>1</v>
      </c>
      <c r="M29" s="10">
        <v>3</v>
      </c>
      <c r="N29" s="10">
        <v>0</v>
      </c>
      <c r="O29" s="10">
        <v>3</v>
      </c>
      <c r="P29" s="10">
        <v>0</v>
      </c>
      <c r="Q29" s="10">
        <v>1</v>
      </c>
      <c r="R29" s="10">
        <v>2</v>
      </c>
      <c r="S29" s="3">
        <v>4</v>
      </c>
      <c r="T29" s="10">
        <v>0</v>
      </c>
      <c r="U29" s="128">
        <v>0.38461538461538464</v>
      </c>
      <c r="V29" s="128">
        <v>0.3</v>
      </c>
      <c r="W29" s="128">
        <v>0.68461538461538463</v>
      </c>
      <c r="X29" s="129">
        <v>0.2</v>
      </c>
    </row>
    <row r="30" spans="1:24" x14ac:dyDescent="0.25">
      <c r="A30" s="201"/>
      <c r="B30" s="5" t="s">
        <v>157</v>
      </c>
      <c r="C30" s="10">
        <v>2</v>
      </c>
      <c r="D30" s="10">
        <v>6</v>
      </c>
      <c r="E30" s="10">
        <v>6</v>
      </c>
      <c r="F30" s="10">
        <v>1</v>
      </c>
      <c r="G30" s="10">
        <v>3</v>
      </c>
      <c r="H30" s="10">
        <v>2</v>
      </c>
      <c r="I30" s="3">
        <v>1</v>
      </c>
      <c r="J30" s="10">
        <v>0</v>
      </c>
      <c r="K30" s="10">
        <v>0</v>
      </c>
      <c r="L30" s="10">
        <v>1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1</v>
      </c>
      <c r="S30" s="10">
        <v>0</v>
      </c>
      <c r="T30" s="10">
        <v>2</v>
      </c>
      <c r="U30" s="128">
        <v>0.5</v>
      </c>
      <c r="V30" s="128">
        <v>0.66666666666666663</v>
      </c>
      <c r="W30" s="128">
        <v>1.1666666666666665</v>
      </c>
      <c r="X30" s="158">
        <v>0.5</v>
      </c>
    </row>
    <row r="31" spans="1:24" x14ac:dyDescent="0.25">
      <c r="A31" s="201"/>
      <c r="B31" s="5" t="s">
        <v>20</v>
      </c>
      <c r="C31" s="10">
        <v>1</v>
      </c>
      <c r="D31" s="10">
        <v>6</v>
      </c>
      <c r="E31" s="10">
        <v>5</v>
      </c>
      <c r="F31" s="10">
        <v>0</v>
      </c>
      <c r="G31" s="10">
        <v>2</v>
      </c>
      <c r="H31" s="10">
        <v>2</v>
      </c>
      <c r="I31" s="10">
        <v>0</v>
      </c>
      <c r="J31" s="10">
        <v>0</v>
      </c>
      <c r="K31" s="10">
        <v>0</v>
      </c>
      <c r="L31" s="10">
        <v>2</v>
      </c>
      <c r="M31" s="10">
        <v>1</v>
      </c>
      <c r="N31" s="10">
        <v>0</v>
      </c>
      <c r="O31" s="3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28">
        <v>0.5</v>
      </c>
      <c r="V31" s="128">
        <v>0.4</v>
      </c>
      <c r="W31" s="128">
        <v>0.9</v>
      </c>
      <c r="X31" s="129">
        <v>0.4</v>
      </c>
    </row>
    <row r="32" spans="1:24" x14ac:dyDescent="0.25">
      <c r="A32" s="201"/>
      <c r="B32" s="5" t="s">
        <v>23</v>
      </c>
      <c r="C32" s="10">
        <v>2</v>
      </c>
      <c r="D32" s="10">
        <v>5</v>
      </c>
      <c r="E32" s="10">
        <v>5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28">
        <v>0</v>
      </c>
      <c r="V32" s="128">
        <v>0</v>
      </c>
      <c r="W32" s="128">
        <v>0</v>
      </c>
      <c r="X32" s="129">
        <v>0</v>
      </c>
    </row>
    <row r="33" spans="1:25" x14ac:dyDescent="0.25">
      <c r="A33" s="201"/>
      <c r="B33" s="5" t="s">
        <v>107</v>
      </c>
      <c r="C33" s="3">
        <v>3</v>
      </c>
      <c r="D33" s="10">
        <v>11</v>
      </c>
      <c r="E33" s="10">
        <v>9</v>
      </c>
      <c r="F33" s="10">
        <v>3</v>
      </c>
      <c r="G33" s="10">
        <v>1</v>
      </c>
      <c r="H33" s="10">
        <v>1</v>
      </c>
      <c r="I33" s="10">
        <v>0</v>
      </c>
      <c r="J33" s="10">
        <v>0</v>
      </c>
      <c r="K33" s="10">
        <v>0</v>
      </c>
      <c r="L33" s="10">
        <v>1</v>
      </c>
      <c r="M33" s="10">
        <v>2</v>
      </c>
      <c r="N33" s="10">
        <v>0</v>
      </c>
      <c r="O33" s="10">
        <v>4</v>
      </c>
      <c r="P33" s="10">
        <v>0</v>
      </c>
      <c r="Q33" s="10">
        <v>2</v>
      </c>
      <c r="R33" s="10">
        <v>2</v>
      </c>
      <c r="S33" s="10">
        <v>0</v>
      </c>
      <c r="T33" s="10">
        <v>0</v>
      </c>
      <c r="U33" s="128">
        <v>0.27272727272727271</v>
      </c>
      <c r="V33" s="128">
        <v>0.1111111111111111</v>
      </c>
      <c r="W33" s="128">
        <v>0.38383838383838381</v>
      </c>
      <c r="X33" s="129">
        <v>0.1111111111111111</v>
      </c>
    </row>
    <row r="34" spans="1:25" x14ac:dyDescent="0.25">
      <c r="A34" s="201"/>
      <c r="B34" s="5" t="s">
        <v>17</v>
      </c>
      <c r="C34" s="10">
        <v>1</v>
      </c>
      <c r="D34" s="10">
        <v>3</v>
      </c>
      <c r="E34" s="10">
        <v>3</v>
      </c>
      <c r="F34" s="10">
        <v>0</v>
      </c>
      <c r="G34" s="10">
        <v>1</v>
      </c>
      <c r="H34" s="10">
        <v>1</v>
      </c>
      <c r="I34" s="10">
        <v>0</v>
      </c>
      <c r="J34" s="10">
        <v>0</v>
      </c>
      <c r="K34" s="10">
        <v>0</v>
      </c>
      <c r="L34" s="10">
        <v>2</v>
      </c>
      <c r="M34" s="10">
        <v>0</v>
      </c>
      <c r="N34" s="10">
        <v>0</v>
      </c>
      <c r="O34" s="10">
        <v>2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28">
        <v>0.33333333333333331</v>
      </c>
      <c r="V34" s="128">
        <v>0.33333333333333331</v>
      </c>
      <c r="W34" s="128">
        <v>0.66666666666666663</v>
      </c>
      <c r="X34" s="129">
        <v>0.33333333333333331</v>
      </c>
    </row>
    <row r="35" spans="1:25" x14ac:dyDescent="0.25">
      <c r="A35" s="201"/>
      <c r="B35" s="8" t="s">
        <v>97</v>
      </c>
      <c r="C35" s="10">
        <v>2</v>
      </c>
      <c r="D35" s="10">
        <v>7</v>
      </c>
      <c r="E35" s="10">
        <v>5</v>
      </c>
      <c r="F35" s="10">
        <v>0</v>
      </c>
      <c r="G35" s="10">
        <v>1</v>
      </c>
      <c r="H35" s="10">
        <v>1</v>
      </c>
      <c r="I35" s="10">
        <v>0</v>
      </c>
      <c r="J35" s="10">
        <v>0</v>
      </c>
      <c r="K35" s="10">
        <v>0</v>
      </c>
      <c r="L35" s="10">
        <v>2</v>
      </c>
      <c r="M35" s="10">
        <v>1</v>
      </c>
      <c r="N35" s="10">
        <v>0</v>
      </c>
      <c r="O35" s="10">
        <v>1</v>
      </c>
      <c r="P35" s="10">
        <v>1</v>
      </c>
      <c r="Q35" s="10">
        <v>0</v>
      </c>
      <c r="R35" s="10">
        <v>0</v>
      </c>
      <c r="S35" s="10">
        <v>0</v>
      </c>
      <c r="T35" s="10">
        <v>0</v>
      </c>
      <c r="U35" s="128">
        <v>0.42857142857142855</v>
      </c>
      <c r="V35" s="128">
        <v>0.2</v>
      </c>
      <c r="W35" s="128">
        <v>0.62857142857142856</v>
      </c>
      <c r="X35" s="129">
        <v>0.2</v>
      </c>
      <c r="Y35" s="5"/>
    </row>
    <row r="36" spans="1:25" x14ac:dyDescent="0.25">
      <c r="A36" s="201"/>
      <c r="B36" s="8" t="s">
        <v>209</v>
      </c>
      <c r="C36" s="3">
        <v>3</v>
      </c>
      <c r="D36" s="3">
        <v>14</v>
      </c>
      <c r="E36" s="10">
        <v>11</v>
      </c>
      <c r="F36" s="10">
        <v>4</v>
      </c>
      <c r="G36" s="10">
        <v>5</v>
      </c>
      <c r="H36" s="10">
        <v>4</v>
      </c>
      <c r="I36" s="10">
        <v>0</v>
      </c>
      <c r="J36" s="10">
        <v>0</v>
      </c>
      <c r="K36" s="10">
        <v>1</v>
      </c>
      <c r="L36" s="10">
        <v>3</v>
      </c>
      <c r="M36" s="10">
        <v>1</v>
      </c>
      <c r="N36" s="10">
        <v>0</v>
      </c>
      <c r="O36" s="3">
        <v>0</v>
      </c>
      <c r="P36" s="10">
        <v>2</v>
      </c>
      <c r="Q36" s="10">
        <v>1</v>
      </c>
      <c r="R36" s="10">
        <v>0</v>
      </c>
      <c r="S36" s="10">
        <v>3</v>
      </c>
      <c r="T36" s="10">
        <v>0</v>
      </c>
      <c r="U36" s="128">
        <v>0.5714285714285714</v>
      </c>
      <c r="V36" s="128">
        <v>0.72727272727272729</v>
      </c>
      <c r="W36" s="128">
        <v>1.2987012987012987</v>
      </c>
      <c r="X36" s="129">
        <v>0.45454545454545453</v>
      </c>
      <c r="Y36" s="5"/>
    </row>
    <row r="37" spans="1:25" ht="15.75" thickBot="1" x14ac:dyDescent="0.3">
      <c r="B37" s="145" t="s">
        <v>54</v>
      </c>
      <c r="C37" s="100">
        <v>30</v>
      </c>
      <c r="D37" s="100">
        <v>119</v>
      </c>
      <c r="E37" s="100">
        <v>96</v>
      </c>
      <c r="F37" s="100">
        <v>33</v>
      </c>
      <c r="G37" s="100">
        <v>32</v>
      </c>
      <c r="H37" s="100">
        <v>26</v>
      </c>
      <c r="I37" s="100">
        <v>3</v>
      </c>
      <c r="J37" s="100">
        <v>0</v>
      </c>
      <c r="K37" s="100">
        <v>3</v>
      </c>
      <c r="L37" s="100">
        <v>25</v>
      </c>
      <c r="M37" s="100">
        <v>17</v>
      </c>
      <c r="N37" s="100">
        <v>0</v>
      </c>
      <c r="O37" s="100">
        <v>16</v>
      </c>
      <c r="P37" s="100">
        <v>6</v>
      </c>
      <c r="Q37" s="100">
        <v>6</v>
      </c>
      <c r="R37" s="100">
        <v>6</v>
      </c>
      <c r="S37" s="100">
        <v>13</v>
      </c>
      <c r="T37" s="100">
        <v>2</v>
      </c>
      <c r="U37" s="143">
        <v>0.46218487394957986</v>
      </c>
      <c r="V37" s="143">
        <v>0.45833333333333331</v>
      </c>
      <c r="W37" s="143">
        <v>0.92051820728291323</v>
      </c>
      <c r="X37" s="144">
        <v>0.33333333333333331</v>
      </c>
      <c r="Y37" s="5"/>
    </row>
    <row r="38" spans="1:25" x14ac:dyDescent="0.25">
      <c r="B38" s="3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2"/>
      <c r="V38" s="12"/>
      <c r="W38" s="12"/>
      <c r="X38" s="12"/>
    </row>
    <row r="39" spans="1:25" ht="15.75" thickBot="1" x14ac:dyDescent="0.3">
      <c r="B39" s="7"/>
    </row>
    <row r="40" spans="1:25" x14ac:dyDescent="0.25">
      <c r="A40" s="6" t="s">
        <v>55</v>
      </c>
      <c r="B40" s="61" t="s">
        <v>16</v>
      </c>
      <c r="C40" s="62" t="s">
        <v>56</v>
      </c>
      <c r="D40" s="62" t="s">
        <v>57</v>
      </c>
      <c r="E40" s="62" t="s">
        <v>58</v>
      </c>
      <c r="F40" s="62" t="s">
        <v>18</v>
      </c>
      <c r="G40" s="62" t="s">
        <v>19</v>
      </c>
      <c r="H40" s="62" t="s">
        <v>59</v>
      </c>
      <c r="I40" s="62" t="s">
        <v>42</v>
      </c>
      <c r="J40" s="62" t="s">
        <v>5</v>
      </c>
      <c r="K40" s="62" t="s">
        <v>4</v>
      </c>
      <c r="L40" s="62" t="s">
        <v>44</v>
      </c>
      <c r="M40" s="62" t="s">
        <v>60</v>
      </c>
      <c r="N40" s="62" t="s">
        <v>61</v>
      </c>
      <c r="O40" s="62" t="s">
        <v>62</v>
      </c>
      <c r="P40" s="62" t="s">
        <v>63</v>
      </c>
      <c r="Q40" s="62" t="s">
        <v>64</v>
      </c>
      <c r="R40" s="63" t="s">
        <v>65</v>
      </c>
      <c r="T40" s="10"/>
      <c r="U40" s="10"/>
      <c r="V40" s="10"/>
      <c r="W40" s="10"/>
      <c r="X40" s="10"/>
    </row>
    <row r="41" spans="1:25" x14ac:dyDescent="0.25">
      <c r="A41" s="3"/>
      <c r="B41" s="95" t="s">
        <v>100</v>
      </c>
      <c r="C41" s="10">
        <v>1</v>
      </c>
      <c r="D41" s="10">
        <v>0</v>
      </c>
      <c r="E41" s="10">
        <v>0</v>
      </c>
      <c r="F41" s="125">
        <v>2</v>
      </c>
      <c r="G41" s="10">
        <v>4</v>
      </c>
      <c r="H41" s="10">
        <v>6</v>
      </c>
      <c r="I41" s="10">
        <v>0</v>
      </c>
      <c r="J41" s="10">
        <v>3</v>
      </c>
      <c r="K41" s="10">
        <v>2</v>
      </c>
      <c r="L41" s="10">
        <v>0</v>
      </c>
      <c r="M41" s="10">
        <v>1</v>
      </c>
      <c r="N41" s="10">
        <v>0</v>
      </c>
      <c r="O41" s="10">
        <v>0</v>
      </c>
      <c r="P41" s="10">
        <v>0</v>
      </c>
      <c r="Q41" s="13">
        <v>18</v>
      </c>
      <c r="R41" s="20">
        <v>4</v>
      </c>
      <c r="T41" s="10"/>
      <c r="U41" s="10"/>
      <c r="V41" s="10"/>
      <c r="W41" s="10"/>
      <c r="X41" s="10"/>
    </row>
    <row r="42" spans="1:25" x14ac:dyDescent="0.25">
      <c r="B42" s="95" t="s">
        <v>21</v>
      </c>
      <c r="C42" s="3">
        <v>1</v>
      </c>
      <c r="D42" s="3">
        <v>1</v>
      </c>
      <c r="E42" s="10">
        <v>0</v>
      </c>
      <c r="F42" s="213">
        <v>5</v>
      </c>
      <c r="G42" s="10">
        <v>0</v>
      </c>
      <c r="H42" s="10">
        <v>8</v>
      </c>
      <c r="I42" s="10">
        <v>0</v>
      </c>
      <c r="J42" s="10">
        <v>3</v>
      </c>
      <c r="K42" s="3">
        <v>0</v>
      </c>
      <c r="L42" s="10">
        <v>1</v>
      </c>
      <c r="M42" s="10">
        <v>0</v>
      </c>
      <c r="N42" s="10">
        <v>0</v>
      </c>
      <c r="O42" s="10">
        <v>0</v>
      </c>
      <c r="P42" s="10">
        <v>0</v>
      </c>
      <c r="Q42" s="23">
        <v>0</v>
      </c>
      <c r="R42" s="20">
        <v>1.6</v>
      </c>
      <c r="U42" s="13"/>
      <c r="V42" s="10"/>
      <c r="W42" s="10"/>
      <c r="X42" s="10"/>
    </row>
    <row r="43" spans="1:25" x14ac:dyDescent="0.25">
      <c r="B43" s="95" t="s">
        <v>53</v>
      </c>
      <c r="C43" s="3">
        <v>1</v>
      </c>
      <c r="D43" s="3">
        <v>1</v>
      </c>
      <c r="E43" s="10">
        <v>0</v>
      </c>
      <c r="F43" s="213">
        <v>5</v>
      </c>
      <c r="G43" s="10">
        <v>0</v>
      </c>
      <c r="H43" s="3">
        <v>2</v>
      </c>
      <c r="I43" s="10">
        <v>0</v>
      </c>
      <c r="J43" s="3">
        <v>10</v>
      </c>
      <c r="K43" s="10">
        <v>1</v>
      </c>
      <c r="L43" s="3">
        <v>0</v>
      </c>
      <c r="M43" s="10">
        <v>0</v>
      </c>
      <c r="N43" s="10">
        <v>1</v>
      </c>
      <c r="O43" s="10">
        <v>0</v>
      </c>
      <c r="P43" s="10">
        <v>0</v>
      </c>
      <c r="Q43" s="23">
        <v>0</v>
      </c>
      <c r="R43" s="107">
        <v>0.6</v>
      </c>
      <c r="U43" s="13"/>
      <c r="V43" s="10"/>
      <c r="W43" s="10"/>
      <c r="X43" s="10"/>
    </row>
    <row r="44" spans="1:25" x14ac:dyDescent="0.25">
      <c r="A44" s="58"/>
      <c r="B44" s="95" t="s">
        <v>108</v>
      </c>
      <c r="C44" s="10">
        <v>1</v>
      </c>
      <c r="D44" s="10">
        <v>1</v>
      </c>
      <c r="E44" s="10">
        <v>0</v>
      </c>
      <c r="F44" s="171">
        <v>3.2</v>
      </c>
      <c r="G44" s="10">
        <v>3</v>
      </c>
      <c r="H44" s="10">
        <v>5</v>
      </c>
      <c r="I44" s="10">
        <v>0</v>
      </c>
      <c r="J44" s="10">
        <v>1</v>
      </c>
      <c r="K44" s="10">
        <v>5</v>
      </c>
      <c r="L44" s="10">
        <v>2</v>
      </c>
      <c r="M44" s="10">
        <v>3</v>
      </c>
      <c r="N44" s="10">
        <v>0</v>
      </c>
      <c r="O44" s="10">
        <v>1</v>
      </c>
      <c r="P44" s="10">
        <v>0</v>
      </c>
      <c r="Q44" s="13">
        <v>7.3770491803278686</v>
      </c>
      <c r="R44" s="20">
        <v>2.7322404371584699</v>
      </c>
      <c r="U44" s="13"/>
      <c r="V44" s="10"/>
      <c r="W44" s="10"/>
      <c r="X44" s="10"/>
    </row>
    <row r="45" spans="1:25" x14ac:dyDescent="0.25">
      <c r="A45" s="10"/>
      <c r="B45" s="95" t="s">
        <v>113</v>
      </c>
      <c r="C45" s="10">
        <v>1</v>
      </c>
      <c r="D45" s="10">
        <v>0</v>
      </c>
      <c r="E45" s="10">
        <v>0</v>
      </c>
      <c r="F45" s="125">
        <v>1</v>
      </c>
      <c r="G45" s="10">
        <v>4</v>
      </c>
      <c r="H45" s="10">
        <v>4</v>
      </c>
      <c r="I45" s="10">
        <v>1</v>
      </c>
      <c r="J45" s="10">
        <v>3</v>
      </c>
      <c r="K45" s="10">
        <v>0</v>
      </c>
      <c r="L45" s="10">
        <v>0</v>
      </c>
      <c r="M45" s="10">
        <v>1</v>
      </c>
      <c r="N45" s="10">
        <v>0</v>
      </c>
      <c r="O45" s="10">
        <v>0</v>
      </c>
      <c r="P45" s="10">
        <v>0</v>
      </c>
      <c r="Q45" s="13">
        <v>36</v>
      </c>
      <c r="R45" s="20">
        <v>4</v>
      </c>
      <c r="U45" s="13"/>
      <c r="V45" s="10"/>
      <c r="W45" s="10"/>
      <c r="X45" s="10"/>
    </row>
    <row r="46" spans="1:25" x14ac:dyDescent="0.25">
      <c r="B46" s="94" t="s">
        <v>17</v>
      </c>
      <c r="C46" s="10">
        <v>1</v>
      </c>
      <c r="D46" s="10">
        <v>0</v>
      </c>
      <c r="E46" s="10">
        <v>0</v>
      </c>
      <c r="F46" s="171">
        <v>2.1</v>
      </c>
      <c r="G46" s="10">
        <v>3</v>
      </c>
      <c r="H46" s="10">
        <v>5</v>
      </c>
      <c r="I46" s="10">
        <v>0</v>
      </c>
      <c r="J46" s="10">
        <v>0</v>
      </c>
      <c r="K46" s="10">
        <v>1</v>
      </c>
      <c r="L46" s="10">
        <v>0</v>
      </c>
      <c r="M46" s="10">
        <v>1</v>
      </c>
      <c r="N46" s="10">
        <v>0</v>
      </c>
      <c r="O46" s="10">
        <v>0</v>
      </c>
      <c r="P46" s="10">
        <v>0</v>
      </c>
      <c r="Q46" s="13">
        <v>11.587982832618025</v>
      </c>
      <c r="R46" s="20">
        <v>2.5751072961373391</v>
      </c>
      <c r="T46" s="10"/>
      <c r="U46" s="10"/>
      <c r="V46" s="10"/>
      <c r="W46" s="10"/>
      <c r="X46" s="10"/>
    </row>
    <row r="47" spans="1:25" x14ac:dyDescent="0.25">
      <c r="A47" s="10"/>
      <c r="B47" s="94" t="s">
        <v>224</v>
      </c>
      <c r="C47" s="10">
        <v>1</v>
      </c>
      <c r="D47" s="10">
        <v>0</v>
      </c>
      <c r="E47" s="10">
        <v>0</v>
      </c>
      <c r="F47" s="125">
        <v>1</v>
      </c>
      <c r="G47" s="10">
        <v>4</v>
      </c>
      <c r="H47" s="10">
        <v>4</v>
      </c>
      <c r="I47" s="10">
        <v>1</v>
      </c>
      <c r="J47" s="10">
        <v>0</v>
      </c>
      <c r="K47" s="10">
        <v>0</v>
      </c>
      <c r="L47" s="10">
        <v>1</v>
      </c>
      <c r="M47" s="10">
        <v>0</v>
      </c>
      <c r="N47" s="10">
        <v>0</v>
      </c>
      <c r="O47" s="10">
        <v>1</v>
      </c>
      <c r="P47" s="10">
        <v>0</v>
      </c>
      <c r="Q47" s="13">
        <v>36</v>
      </c>
      <c r="R47" s="20">
        <v>4</v>
      </c>
      <c r="T47" s="10"/>
      <c r="U47" s="10"/>
      <c r="V47" s="10"/>
      <c r="W47" s="10"/>
      <c r="X47" s="10"/>
    </row>
    <row r="48" spans="1:25" ht="15.75" thickBot="1" x14ac:dyDescent="0.3">
      <c r="B48" s="145" t="s">
        <v>54</v>
      </c>
      <c r="C48" s="102">
        <v>7</v>
      </c>
      <c r="D48" s="102">
        <v>3</v>
      </c>
      <c r="E48" s="102">
        <v>0</v>
      </c>
      <c r="F48" s="102">
        <v>20</v>
      </c>
      <c r="G48" s="102">
        <v>18</v>
      </c>
      <c r="H48" s="102">
        <v>34</v>
      </c>
      <c r="I48" s="102">
        <v>2</v>
      </c>
      <c r="J48" s="102">
        <v>20</v>
      </c>
      <c r="K48" s="102">
        <v>9</v>
      </c>
      <c r="L48" s="102">
        <v>4</v>
      </c>
      <c r="M48" s="102">
        <v>6</v>
      </c>
      <c r="N48" s="102">
        <v>1</v>
      </c>
      <c r="O48" s="102">
        <v>2</v>
      </c>
      <c r="P48" s="102">
        <v>0</v>
      </c>
      <c r="Q48" s="146">
        <v>8.1</v>
      </c>
      <c r="R48" s="147">
        <v>2.15</v>
      </c>
    </row>
    <row r="49" spans="6:17" x14ac:dyDescent="0.25">
      <c r="F49" s="180"/>
      <c r="Q49" s="14"/>
    </row>
    <row r="53" spans="6:17" x14ac:dyDescent="0.25">
      <c r="G53" s="7"/>
    </row>
  </sheetData>
  <sortState xmlns:xlrd2="http://schemas.microsoft.com/office/spreadsheetml/2017/richdata2" ref="A23:X36">
    <sortCondition ref="A23:A36"/>
  </sortState>
  <pageMargins left="0.70866141732283472" right="0.70866141732283472" top="0.74803149606299213" bottom="0.74803149606299213" header="0.31496062992125984" footer="0.31496062992125984"/>
  <pageSetup scale="66" orientation="landscape" horizontalDpi="0" verticalDpi="0" r:id="rId1"/>
  <ignoredErrors>
    <ignoredError sqref="C3:L3 C6:D6 F6:L6 C15:D15 C20:D20 C10:D10 F15 F10 C19:D19 F19:L19 C4 C8:C9 C14 C16 H15:L15 H10:L10 G10 G15 G8:G9 G16:G18 G11:G14 F20:L20 K8 K14" twoDigitTextYear="1"/>
    <ignoredError sqref="E4 E9:E10 E15:E20 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ECFB9-F422-4D1C-BAAF-B16F3824E671}">
  <sheetPr>
    <pageSetUpPr fitToPage="1"/>
  </sheetPr>
  <dimension ref="A1:AF365"/>
  <sheetViews>
    <sheetView showGridLines="0" zoomScaleNormal="100" workbookViewId="0"/>
  </sheetViews>
  <sheetFormatPr defaultRowHeight="15" x14ac:dyDescent="0.25"/>
  <cols>
    <col min="2" max="2" width="22.7109375" style="15" customWidth="1"/>
    <col min="3" max="3" width="13.140625" style="1" bestFit="1" customWidth="1"/>
    <col min="4" max="4" width="4" style="1" bestFit="1" customWidth="1"/>
    <col min="5" max="5" width="5.85546875" style="1" customWidth="1"/>
    <col min="6" max="6" width="5.42578125" style="1" customWidth="1"/>
    <col min="7" max="9" width="4" style="1" bestFit="1" customWidth="1"/>
    <col min="10" max="11" width="3.140625" style="1" bestFit="1" customWidth="1"/>
    <col min="12" max="12" width="3.42578125" style="1" bestFit="1" customWidth="1"/>
    <col min="13" max="14" width="4" style="1" bestFit="1" customWidth="1"/>
    <col min="15" max="15" width="3.85546875" style="1" bestFit="1" customWidth="1"/>
    <col min="16" max="16" width="4" style="1" bestFit="1" customWidth="1"/>
    <col min="17" max="17" width="4.5703125" style="1" bestFit="1" customWidth="1"/>
    <col min="18" max="21" width="3.140625" style="1" bestFit="1" customWidth="1"/>
    <col min="22" max="25" width="5.5703125" style="1" bestFit="1" customWidth="1"/>
  </cols>
  <sheetData>
    <row r="1" spans="1:25" ht="23.25" x14ac:dyDescent="0.35">
      <c r="A1" t="s">
        <v>35</v>
      </c>
      <c r="B1" s="136" t="s">
        <v>15</v>
      </c>
    </row>
    <row r="2" spans="1:25" ht="23.25" x14ac:dyDescent="0.35">
      <c r="B2" s="136"/>
    </row>
    <row r="3" spans="1:25" ht="24" thickBot="1" x14ac:dyDescent="0.4">
      <c r="B3" s="136"/>
    </row>
    <row r="4" spans="1:25" ht="18.75" customHeight="1" x14ac:dyDescent="0.3">
      <c r="B4" s="55" t="s">
        <v>14</v>
      </c>
      <c r="C4" s="83" t="s">
        <v>78</v>
      </c>
      <c r="D4" s="83" t="s">
        <v>39</v>
      </c>
      <c r="E4" s="83" t="s">
        <v>40</v>
      </c>
      <c r="F4" s="83" t="s">
        <v>0</v>
      </c>
      <c r="G4" s="83" t="s">
        <v>1</v>
      </c>
      <c r="H4" s="83" t="s">
        <v>2</v>
      </c>
      <c r="I4" s="83" t="s">
        <v>8</v>
      </c>
      <c r="J4" s="83" t="s">
        <v>10</v>
      </c>
      <c r="K4" s="83" t="s">
        <v>41</v>
      </c>
      <c r="L4" s="83" t="s">
        <v>42</v>
      </c>
      <c r="M4" s="83" t="s">
        <v>3</v>
      </c>
      <c r="N4" s="83" t="s">
        <v>4</v>
      </c>
      <c r="O4" s="83" t="s">
        <v>43</v>
      </c>
      <c r="P4" s="83" t="s">
        <v>5</v>
      </c>
      <c r="Q4" s="83" t="s">
        <v>44</v>
      </c>
      <c r="R4" s="83" t="s">
        <v>45</v>
      </c>
      <c r="S4" s="83" t="s">
        <v>46</v>
      </c>
      <c r="T4" s="83" t="s">
        <v>47</v>
      </c>
      <c r="U4" s="83" t="s">
        <v>48</v>
      </c>
      <c r="V4" s="83" t="s">
        <v>49</v>
      </c>
      <c r="W4" s="83" t="s">
        <v>50</v>
      </c>
      <c r="X4" s="83" t="s">
        <v>51</v>
      </c>
      <c r="Y4" s="84" t="s">
        <v>52</v>
      </c>
    </row>
    <row r="5" spans="1:25" ht="15" customHeight="1" x14ac:dyDescent="0.3">
      <c r="B5" s="133" t="s">
        <v>86</v>
      </c>
      <c r="C5" s="35" t="s">
        <v>67</v>
      </c>
      <c r="D5" s="35">
        <v>7</v>
      </c>
      <c r="E5" s="35">
        <v>25</v>
      </c>
      <c r="F5" s="35">
        <v>20</v>
      </c>
      <c r="G5" s="35">
        <v>6</v>
      </c>
      <c r="H5" s="35">
        <v>9</v>
      </c>
      <c r="I5" s="35">
        <v>7</v>
      </c>
      <c r="J5" s="35">
        <v>2</v>
      </c>
      <c r="K5" s="35">
        <v>0</v>
      </c>
      <c r="L5" s="35">
        <v>0</v>
      </c>
      <c r="M5" s="35">
        <v>4</v>
      </c>
      <c r="N5" s="35">
        <v>4</v>
      </c>
      <c r="O5" s="35">
        <v>0</v>
      </c>
      <c r="P5" s="35">
        <v>5</v>
      </c>
      <c r="Q5" s="35">
        <v>1</v>
      </c>
      <c r="R5" s="35">
        <v>0</v>
      </c>
      <c r="S5" s="35">
        <v>1</v>
      </c>
      <c r="T5" s="35">
        <v>1</v>
      </c>
      <c r="U5" s="35">
        <v>0</v>
      </c>
      <c r="V5" s="67">
        <v>0.56000000000000005</v>
      </c>
      <c r="W5" s="67">
        <v>0.55000000000000004</v>
      </c>
      <c r="X5" s="43">
        <v>1.1100000000000001</v>
      </c>
      <c r="Y5" s="68">
        <v>0.45</v>
      </c>
    </row>
    <row r="6" spans="1:25" ht="15" customHeight="1" x14ac:dyDescent="0.25">
      <c r="B6" s="134"/>
      <c r="C6" s="35" t="s">
        <v>68</v>
      </c>
      <c r="D6" s="35">
        <v>5</v>
      </c>
      <c r="E6" s="35">
        <v>16</v>
      </c>
      <c r="F6" s="35">
        <v>15</v>
      </c>
      <c r="G6" s="35">
        <v>4</v>
      </c>
      <c r="H6" s="35">
        <v>6</v>
      </c>
      <c r="I6" s="35">
        <v>5</v>
      </c>
      <c r="J6" s="35">
        <v>1</v>
      </c>
      <c r="K6" s="35">
        <v>0</v>
      </c>
      <c r="L6" s="35">
        <v>0</v>
      </c>
      <c r="M6" s="35">
        <v>2</v>
      </c>
      <c r="N6" s="35">
        <v>1</v>
      </c>
      <c r="O6" s="35">
        <v>0</v>
      </c>
      <c r="P6" s="35">
        <v>3</v>
      </c>
      <c r="Q6" s="35">
        <v>0</v>
      </c>
      <c r="R6" s="35">
        <v>1</v>
      </c>
      <c r="S6" s="35">
        <v>1</v>
      </c>
      <c r="T6" s="35">
        <v>2</v>
      </c>
      <c r="U6" s="35">
        <v>0</v>
      </c>
      <c r="V6" s="67">
        <v>0.4375</v>
      </c>
      <c r="W6" s="67">
        <v>0.46666666666666667</v>
      </c>
      <c r="X6" s="67">
        <v>0.90416666666666667</v>
      </c>
      <c r="Y6" s="68">
        <v>0.4</v>
      </c>
    </row>
    <row r="7" spans="1:25" ht="15" customHeight="1" x14ac:dyDescent="0.25">
      <c r="B7" s="134"/>
      <c r="C7" s="35" t="s">
        <v>69</v>
      </c>
      <c r="D7" s="35">
        <v>3</v>
      </c>
      <c r="E7" s="35">
        <v>16</v>
      </c>
      <c r="F7" s="35">
        <v>11</v>
      </c>
      <c r="G7" s="35">
        <v>4</v>
      </c>
      <c r="H7" s="35">
        <v>3</v>
      </c>
      <c r="I7" s="35">
        <v>3</v>
      </c>
      <c r="J7" s="35">
        <v>0</v>
      </c>
      <c r="K7" s="35">
        <v>0</v>
      </c>
      <c r="L7" s="35">
        <v>0</v>
      </c>
      <c r="M7" s="35">
        <v>4</v>
      </c>
      <c r="N7" s="35">
        <v>4</v>
      </c>
      <c r="O7" s="35">
        <v>0</v>
      </c>
      <c r="P7" s="35">
        <v>1</v>
      </c>
      <c r="Q7" s="35">
        <v>1</v>
      </c>
      <c r="R7" s="35">
        <v>1</v>
      </c>
      <c r="S7" s="35">
        <v>1</v>
      </c>
      <c r="T7" s="35">
        <v>0</v>
      </c>
      <c r="U7" s="35">
        <v>0</v>
      </c>
      <c r="V7" s="67">
        <v>0.5</v>
      </c>
      <c r="W7" s="67">
        <v>0.27272727272727271</v>
      </c>
      <c r="X7" s="67">
        <v>0.77272727272727271</v>
      </c>
      <c r="Y7" s="68">
        <v>0.27272727272727271</v>
      </c>
    </row>
    <row r="8" spans="1:25" ht="15" customHeight="1" x14ac:dyDescent="0.25">
      <c r="B8" s="134"/>
      <c r="C8" s="35" t="s">
        <v>70</v>
      </c>
      <c r="D8" s="35">
        <v>3</v>
      </c>
      <c r="E8" s="35">
        <v>14</v>
      </c>
      <c r="F8" s="35">
        <v>11</v>
      </c>
      <c r="G8" s="35">
        <v>3</v>
      </c>
      <c r="H8" s="35">
        <v>4</v>
      </c>
      <c r="I8" s="35">
        <v>3</v>
      </c>
      <c r="J8" s="35">
        <v>1</v>
      </c>
      <c r="K8" s="35">
        <v>0</v>
      </c>
      <c r="L8" s="35">
        <v>0</v>
      </c>
      <c r="M8" s="35">
        <v>1</v>
      </c>
      <c r="N8" s="35">
        <v>2</v>
      </c>
      <c r="O8" s="35">
        <v>0</v>
      </c>
      <c r="P8" s="35">
        <v>1</v>
      </c>
      <c r="Q8" s="35">
        <v>1</v>
      </c>
      <c r="R8" s="35">
        <v>2</v>
      </c>
      <c r="S8" s="35">
        <v>0</v>
      </c>
      <c r="T8" s="35">
        <v>3</v>
      </c>
      <c r="U8" s="35">
        <v>0</v>
      </c>
      <c r="V8" s="67">
        <v>0.5</v>
      </c>
      <c r="W8" s="67">
        <v>0.45454545454545453</v>
      </c>
      <c r="X8" s="67">
        <v>0.95454545454545459</v>
      </c>
      <c r="Y8" s="68">
        <v>0.36363636363636365</v>
      </c>
    </row>
    <row r="9" spans="1:25" ht="15" customHeight="1" x14ac:dyDescent="0.25">
      <c r="B9" s="134"/>
      <c r="C9" s="85" t="s">
        <v>78</v>
      </c>
      <c r="D9" s="85">
        <f t="shared" ref="D9:U9" si="0">SUM(D5:D8)</f>
        <v>18</v>
      </c>
      <c r="E9" s="85">
        <f t="shared" si="0"/>
        <v>71</v>
      </c>
      <c r="F9" s="85">
        <f t="shared" si="0"/>
        <v>57</v>
      </c>
      <c r="G9" s="85">
        <f t="shared" si="0"/>
        <v>17</v>
      </c>
      <c r="H9" s="85">
        <f t="shared" si="0"/>
        <v>22</v>
      </c>
      <c r="I9" s="85">
        <f t="shared" si="0"/>
        <v>18</v>
      </c>
      <c r="J9" s="85">
        <f t="shared" si="0"/>
        <v>4</v>
      </c>
      <c r="K9" s="85">
        <f t="shared" si="0"/>
        <v>0</v>
      </c>
      <c r="L9" s="85">
        <f t="shared" si="0"/>
        <v>0</v>
      </c>
      <c r="M9" s="85">
        <f t="shared" si="0"/>
        <v>11</v>
      </c>
      <c r="N9" s="85">
        <f t="shared" si="0"/>
        <v>11</v>
      </c>
      <c r="O9" s="85">
        <f t="shared" si="0"/>
        <v>0</v>
      </c>
      <c r="P9" s="85">
        <f t="shared" si="0"/>
        <v>10</v>
      </c>
      <c r="Q9" s="85">
        <f t="shared" si="0"/>
        <v>3</v>
      </c>
      <c r="R9" s="85">
        <f t="shared" si="0"/>
        <v>4</v>
      </c>
      <c r="S9" s="85">
        <f t="shared" si="0"/>
        <v>3</v>
      </c>
      <c r="T9" s="85">
        <f t="shared" si="0"/>
        <v>6</v>
      </c>
      <c r="U9" s="85">
        <f t="shared" si="0"/>
        <v>0</v>
      </c>
      <c r="V9" s="112">
        <f>(H9+N9+Q9)/(F9+N9+Q9+O9)</f>
        <v>0.50704225352112675</v>
      </c>
      <c r="W9" s="112">
        <f>(I9+J9*2+K9*3+L9*4)/F9</f>
        <v>0.45614035087719296</v>
      </c>
      <c r="X9" s="112">
        <f t="shared" ref="X9" si="1">V9+W9</f>
        <v>0.96318260439831971</v>
      </c>
      <c r="Y9" s="113">
        <f>H9/F9</f>
        <v>0.38596491228070173</v>
      </c>
    </row>
    <row r="10" spans="1:25" ht="15" customHeight="1" x14ac:dyDescent="0.25">
      <c r="B10" s="13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0"/>
      <c r="W10" s="80"/>
      <c r="X10" s="80"/>
      <c r="Y10" s="81"/>
    </row>
    <row r="11" spans="1:25" ht="15" customHeight="1" x14ac:dyDescent="0.25">
      <c r="B11" s="134"/>
      <c r="C11" s="85" t="s">
        <v>79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80"/>
      <c r="W11" s="80"/>
      <c r="X11" s="80"/>
      <c r="Y11" s="81"/>
    </row>
    <row r="12" spans="1:25" ht="15" customHeight="1" x14ac:dyDescent="0.25">
      <c r="B12" s="134"/>
      <c r="C12" s="35" t="s">
        <v>76</v>
      </c>
      <c r="D12" s="35">
        <v>3</v>
      </c>
      <c r="E12" s="35">
        <v>9</v>
      </c>
      <c r="F12" s="35">
        <v>8</v>
      </c>
      <c r="G12" s="35">
        <v>2</v>
      </c>
      <c r="H12" s="35">
        <v>5</v>
      </c>
      <c r="I12" s="35">
        <v>2</v>
      </c>
      <c r="J12" s="35">
        <v>3</v>
      </c>
      <c r="K12" s="35">
        <v>0</v>
      </c>
      <c r="L12" s="35">
        <v>0</v>
      </c>
      <c r="M12" s="35">
        <v>6</v>
      </c>
      <c r="N12" s="35">
        <v>0</v>
      </c>
      <c r="O12" s="35">
        <v>0</v>
      </c>
      <c r="P12" s="35">
        <v>2</v>
      </c>
      <c r="Q12" s="35">
        <v>1</v>
      </c>
      <c r="R12" s="35">
        <v>0</v>
      </c>
      <c r="S12" s="35">
        <v>0</v>
      </c>
      <c r="T12" s="35">
        <v>1</v>
      </c>
      <c r="U12" s="35">
        <v>0</v>
      </c>
      <c r="V12" s="67">
        <f>(H12+N12+Q12)/(F12+N12+Q12+O12)</f>
        <v>0.66666666666666663</v>
      </c>
      <c r="W12" s="43">
        <f>(I12+J12*2+K12*3+L12*4)/F12</f>
        <v>1</v>
      </c>
      <c r="X12" s="43">
        <f t="shared" ref="X12:X66" si="2">V12+W12</f>
        <v>1.6666666666666665</v>
      </c>
      <c r="Y12" s="68">
        <f>H12/F12</f>
        <v>0.625</v>
      </c>
    </row>
    <row r="13" spans="1:25" ht="15" customHeight="1" x14ac:dyDescent="0.25">
      <c r="B13" s="134"/>
      <c r="C13" s="35" t="s">
        <v>94</v>
      </c>
      <c r="D13" s="35">
        <v>4</v>
      </c>
      <c r="E13" s="35">
        <v>9</v>
      </c>
      <c r="F13" s="35">
        <v>8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1</v>
      </c>
      <c r="O13" s="35">
        <v>0</v>
      </c>
      <c r="P13" s="35">
        <v>4</v>
      </c>
      <c r="Q13" s="35">
        <v>0</v>
      </c>
      <c r="R13" s="35">
        <v>1</v>
      </c>
      <c r="S13" s="35">
        <v>0</v>
      </c>
      <c r="T13" s="35">
        <v>0</v>
      </c>
      <c r="U13" s="35">
        <v>0</v>
      </c>
      <c r="V13" s="67">
        <f>(H13+N13+Q13)/(F13+N13+Q13+O13)</f>
        <v>0.1111111111111111</v>
      </c>
      <c r="W13" s="67">
        <f>(I13+J13*2+K13*3+L13*4)/F13</f>
        <v>0</v>
      </c>
      <c r="X13" s="67">
        <f t="shared" si="2"/>
        <v>0.1111111111111111</v>
      </c>
      <c r="Y13" s="68">
        <f>H13/F13</f>
        <v>0</v>
      </c>
    </row>
    <row r="14" spans="1:25" ht="15" customHeight="1" x14ac:dyDescent="0.25">
      <c r="B14" s="134"/>
      <c r="C14" s="35" t="s">
        <v>80</v>
      </c>
      <c r="D14" s="35">
        <v>1</v>
      </c>
      <c r="E14" s="35">
        <v>4</v>
      </c>
      <c r="F14" s="35">
        <v>0</v>
      </c>
      <c r="G14" s="35">
        <v>2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3</v>
      </c>
      <c r="O14" s="35">
        <v>0</v>
      </c>
      <c r="P14" s="35">
        <v>0</v>
      </c>
      <c r="Q14" s="35">
        <v>1</v>
      </c>
      <c r="R14" s="35">
        <v>0</v>
      </c>
      <c r="S14" s="35">
        <v>0</v>
      </c>
      <c r="T14" s="35">
        <v>1</v>
      </c>
      <c r="U14" s="35">
        <v>0</v>
      </c>
      <c r="V14" s="43">
        <f>(H14+N14+Q14)/(F14+N14+Q14+O14)</f>
        <v>1</v>
      </c>
      <c r="W14" s="67">
        <v>0</v>
      </c>
      <c r="X14" s="43">
        <f>V14+W14</f>
        <v>1</v>
      </c>
      <c r="Y14" s="68">
        <v>0</v>
      </c>
    </row>
    <row r="15" spans="1:25" ht="15" customHeight="1" x14ac:dyDescent="0.25">
      <c r="B15" s="134"/>
      <c r="C15" s="35" t="s">
        <v>103</v>
      </c>
      <c r="D15" s="35">
        <v>5</v>
      </c>
      <c r="E15" s="42">
        <v>19</v>
      </c>
      <c r="F15" s="35">
        <v>10</v>
      </c>
      <c r="G15" s="35">
        <v>2</v>
      </c>
      <c r="H15" s="35">
        <v>1</v>
      </c>
      <c r="I15" s="35">
        <v>0</v>
      </c>
      <c r="J15" s="35">
        <v>1</v>
      </c>
      <c r="K15" s="35">
        <v>0</v>
      </c>
      <c r="L15" s="35">
        <v>0</v>
      </c>
      <c r="M15" s="35">
        <v>3</v>
      </c>
      <c r="N15" s="35">
        <v>5</v>
      </c>
      <c r="O15" s="35">
        <v>0</v>
      </c>
      <c r="P15" s="35">
        <v>4</v>
      </c>
      <c r="Q15" s="35">
        <v>4</v>
      </c>
      <c r="R15" s="35">
        <v>0</v>
      </c>
      <c r="S15" s="35">
        <v>0</v>
      </c>
      <c r="T15" s="35">
        <v>1</v>
      </c>
      <c r="U15" s="35">
        <v>0</v>
      </c>
      <c r="V15" s="67">
        <f>(H15+N15+Q15)/(F15+N15+Q15+O15)</f>
        <v>0.52631578947368418</v>
      </c>
      <c r="W15" s="67">
        <f t="shared" ref="W15" si="3">(I15+J15*2+K15*3+L15*4)/F15</f>
        <v>0.2</v>
      </c>
      <c r="X15" s="67">
        <f>V15+W15</f>
        <v>0.72631578947368425</v>
      </c>
      <c r="Y15" s="68">
        <f t="shared" ref="Y15" si="4">H15/F15</f>
        <v>0.1</v>
      </c>
    </row>
    <row r="16" spans="1:25" ht="15" customHeight="1" x14ac:dyDescent="0.25">
      <c r="B16" s="134"/>
      <c r="C16" s="85" t="s">
        <v>79</v>
      </c>
      <c r="D16" s="85">
        <f t="shared" ref="D16:U16" si="5">SUM(D12:D15)</f>
        <v>13</v>
      </c>
      <c r="E16" s="85">
        <f t="shared" si="5"/>
        <v>41</v>
      </c>
      <c r="F16" s="85">
        <f t="shared" si="5"/>
        <v>26</v>
      </c>
      <c r="G16" s="85">
        <f t="shared" si="5"/>
        <v>6</v>
      </c>
      <c r="H16" s="85">
        <f t="shared" si="5"/>
        <v>6</v>
      </c>
      <c r="I16" s="85">
        <f t="shared" si="5"/>
        <v>2</v>
      </c>
      <c r="J16" s="85">
        <f t="shared" si="5"/>
        <v>4</v>
      </c>
      <c r="K16" s="85">
        <f t="shared" si="5"/>
        <v>0</v>
      </c>
      <c r="L16" s="85">
        <f t="shared" si="5"/>
        <v>0</v>
      </c>
      <c r="M16" s="85">
        <f t="shared" si="5"/>
        <v>9</v>
      </c>
      <c r="N16" s="85">
        <f t="shared" si="5"/>
        <v>9</v>
      </c>
      <c r="O16" s="85">
        <f t="shared" si="5"/>
        <v>0</v>
      </c>
      <c r="P16" s="85">
        <f t="shared" si="5"/>
        <v>10</v>
      </c>
      <c r="Q16" s="85">
        <f t="shared" si="5"/>
        <v>6</v>
      </c>
      <c r="R16" s="85">
        <f t="shared" si="5"/>
        <v>1</v>
      </c>
      <c r="S16" s="85">
        <f t="shared" si="5"/>
        <v>0</v>
      </c>
      <c r="T16" s="85">
        <f t="shared" si="5"/>
        <v>3</v>
      </c>
      <c r="U16" s="85">
        <f t="shared" si="5"/>
        <v>0</v>
      </c>
      <c r="V16" s="112">
        <f>(H16+N16+Q16)/(F16+N16+Q16+O16)</f>
        <v>0.51219512195121952</v>
      </c>
      <c r="W16" s="112">
        <f>(I16+J16*2+K16*3+L16*4)/F16</f>
        <v>0.38461538461538464</v>
      </c>
      <c r="X16" s="112">
        <f t="shared" si="2"/>
        <v>0.8968105065666041</v>
      </c>
      <c r="Y16" s="113">
        <f>H16/F16</f>
        <v>0.23076923076923078</v>
      </c>
    </row>
    <row r="17" spans="2:25" ht="15" customHeight="1" x14ac:dyDescent="0.25">
      <c r="B17" s="134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0"/>
      <c r="W17" s="80"/>
      <c r="X17" s="80"/>
      <c r="Y17" s="81"/>
    </row>
    <row r="18" spans="2:25" ht="15" customHeight="1" thickBot="1" x14ac:dyDescent="0.3">
      <c r="B18" s="135"/>
      <c r="C18" s="87" t="s">
        <v>81</v>
      </c>
      <c r="D18" s="87">
        <f t="shared" ref="D18:U18" si="6">D9+D16</f>
        <v>31</v>
      </c>
      <c r="E18" s="87">
        <f t="shared" si="6"/>
        <v>112</v>
      </c>
      <c r="F18" s="87">
        <f t="shared" si="6"/>
        <v>83</v>
      </c>
      <c r="G18" s="87">
        <f t="shared" si="6"/>
        <v>23</v>
      </c>
      <c r="H18" s="87">
        <f t="shared" si="6"/>
        <v>28</v>
      </c>
      <c r="I18" s="87">
        <f t="shared" si="6"/>
        <v>20</v>
      </c>
      <c r="J18" s="87">
        <f t="shared" si="6"/>
        <v>8</v>
      </c>
      <c r="K18" s="87">
        <f t="shared" si="6"/>
        <v>0</v>
      </c>
      <c r="L18" s="87">
        <f t="shared" si="6"/>
        <v>0</v>
      </c>
      <c r="M18" s="87">
        <f t="shared" si="6"/>
        <v>20</v>
      </c>
      <c r="N18" s="87">
        <f t="shared" si="6"/>
        <v>20</v>
      </c>
      <c r="O18" s="87">
        <f t="shared" si="6"/>
        <v>0</v>
      </c>
      <c r="P18" s="87">
        <f t="shared" si="6"/>
        <v>20</v>
      </c>
      <c r="Q18" s="87">
        <f t="shared" si="6"/>
        <v>9</v>
      </c>
      <c r="R18" s="87">
        <f t="shared" si="6"/>
        <v>5</v>
      </c>
      <c r="S18" s="87">
        <f t="shared" si="6"/>
        <v>3</v>
      </c>
      <c r="T18" s="87">
        <f t="shared" si="6"/>
        <v>9</v>
      </c>
      <c r="U18" s="87">
        <f t="shared" si="6"/>
        <v>0</v>
      </c>
      <c r="V18" s="114">
        <f>(H18+N18+Q18)/(F18+N18+Q18+O18)</f>
        <v>0.5089285714285714</v>
      </c>
      <c r="W18" s="114">
        <f>(I18+J18*2+K18*3+L18*4)/F18</f>
        <v>0.43373493975903615</v>
      </c>
      <c r="X18" s="114">
        <f t="shared" si="2"/>
        <v>0.94266351118760761</v>
      </c>
      <c r="Y18" s="115">
        <f>H18/F18</f>
        <v>0.33734939759036142</v>
      </c>
    </row>
    <row r="19" spans="2:25" ht="18.75" customHeight="1" x14ac:dyDescent="0.25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80"/>
      <c r="W19" s="80"/>
      <c r="X19" s="80"/>
      <c r="Y19" s="80"/>
    </row>
    <row r="20" spans="2:25" ht="18.75" customHeight="1" thickBot="1" x14ac:dyDescent="0.3">
      <c r="V20" s="80"/>
      <c r="W20" s="80"/>
      <c r="X20" s="80"/>
      <c r="Y20" s="91"/>
    </row>
    <row r="21" spans="2:25" ht="18.75" customHeight="1" x14ac:dyDescent="0.3">
      <c r="B21" s="55" t="s">
        <v>12</v>
      </c>
      <c r="C21" s="32" t="s">
        <v>78</v>
      </c>
      <c r="D21" s="32" t="s">
        <v>39</v>
      </c>
      <c r="E21" s="32" t="s">
        <v>40</v>
      </c>
      <c r="F21" s="32" t="s">
        <v>0</v>
      </c>
      <c r="G21" s="32" t="s">
        <v>1</v>
      </c>
      <c r="H21" s="32" t="s">
        <v>2</v>
      </c>
      <c r="I21" s="32" t="s">
        <v>8</v>
      </c>
      <c r="J21" s="32" t="s">
        <v>10</v>
      </c>
      <c r="K21" s="32" t="s">
        <v>41</v>
      </c>
      <c r="L21" s="32" t="s">
        <v>42</v>
      </c>
      <c r="M21" s="32" t="s">
        <v>3</v>
      </c>
      <c r="N21" s="32" t="s">
        <v>4</v>
      </c>
      <c r="O21" s="32" t="s">
        <v>43</v>
      </c>
      <c r="P21" s="32" t="s">
        <v>5</v>
      </c>
      <c r="Q21" s="32" t="s">
        <v>44</v>
      </c>
      <c r="R21" s="32" t="s">
        <v>45</v>
      </c>
      <c r="S21" s="32" t="s">
        <v>46</v>
      </c>
      <c r="T21" s="32" t="s">
        <v>47</v>
      </c>
      <c r="U21" s="32" t="s">
        <v>48</v>
      </c>
      <c r="V21" s="83" t="s">
        <v>49</v>
      </c>
      <c r="W21" s="83" t="s">
        <v>50</v>
      </c>
      <c r="X21" s="83" t="s">
        <v>51</v>
      </c>
      <c r="Y21" s="84" t="s">
        <v>52</v>
      </c>
    </row>
    <row r="22" spans="2:25" ht="15" customHeight="1" x14ac:dyDescent="0.3">
      <c r="B22" s="56" t="s">
        <v>91</v>
      </c>
      <c r="C22" s="10" t="s">
        <v>67</v>
      </c>
      <c r="D22" s="10">
        <v>11</v>
      </c>
      <c r="E22" s="10">
        <v>29</v>
      </c>
      <c r="F22" s="10">
        <v>23</v>
      </c>
      <c r="G22" s="10">
        <v>12</v>
      </c>
      <c r="H22" s="10">
        <v>11</v>
      </c>
      <c r="I22" s="10">
        <v>8</v>
      </c>
      <c r="J22" s="10">
        <v>3</v>
      </c>
      <c r="K22" s="10">
        <v>0</v>
      </c>
      <c r="L22" s="10">
        <v>0</v>
      </c>
      <c r="M22" s="10">
        <v>6</v>
      </c>
      <c r="N22" s="10">
        <v>2</v>
      </c>
      <c r="O22" s="10">
        <v>0</v>
      </c>
      <c r="P22" s="10">
        <v>4</v>
      </c>
      <c r="Q22" s="10">
        <v>2</v>
      </c>
      <c r="R22" s="10">
        <v>1</v>
      </c>
      <c r="S22" s="10">
        <v>2</v>
      </c>
      <c r="T22" s="10">
        <v>4</v>
      </c>
      <c r="U22" s="10">
        <v>0</v>
      </c>
      <c r="V22" s="67">
        <v>0.55555555555555558</v>
      </c>
      <c r="W22" s="67">
        <v>0.60869565217391308</v>
      </c>
      <c r="X22" s="43">
        <v>1.1642512077294687</v>
      </c>
      <c r="Y22" s="68">
        <v>0.47826086956521741</v>
      </c>
    </row>
    <row r="23" spans="2:25" ht="15" customHeight="1" x14ac:dyDescent="0.25">
      <c r="B23" s="53"/>
      <c r="C23" s="10" t="s">
        <v>68</v>
      </c>
      <c r="D23" s="10">
        <v>7</v>
      </c>
      <c r="E23" s="10">
        <v>30</v>
      </c>
      <c r="F23" s="10">
        <v>26</v>
      </c>
      <c r="G23" s="10">
        <v>4</v>
      </c>
      <c r="H23" s="10">
        <v>7</v>
      </c>
      <c r="I23" s="10">
        <v>5</v>
      </c>
      <c r="J23" s="10">
        <v>1</v>
      </c>
      <c r="K23" s="10">
        <v>1</v>
      </c>
      <c r="L23" s="10">
        <v>0</v>
      </c>
      <c r="M23" s="10">
        <v>7</v>
      </c>
      <c r="N23" s="10">
        <v>2</v>
      </c>
      <c r="O23" s="10">
        <v>0</v>
      </c>
      <c r="P23" s="10">
        <v>9</v>
      </c>
      <c r="Q23" s="10">
        <v>2</v>
      </c>
      <c r="R23" s="10">
        <v>1</v>
      </c>
      <c r="S23" s="10">
        <v>0</v>
      </c>
      <c r="T23" s="10">
        <v>2</v>
      </c>
      <c r="U23" s="10">
        <v>0</v>
      </c>
      <c r="V23" s="67">
        <v>0.36666666666666664</v>
      </c>
      <c r="W23" s="67">
        <v>0.38461538461538464</v>
      </c>
      <c r="X23" s="67">
        <v>0.75128205128205128</v>
      </c>
      <c r="Y23" s="68">
        <v>0.26923076923076922</v>
      </c>
    </row>
    <row r="24" spans="2:25" ht="15" customHeight="1" x14ac:dyDescent="0.25">
      <c r="B24" s="53"/>
      <c r="C24" s="10" t="s">
        <v>69</v>
      </c>
      <c r="D24" s="10">
        <v>4</v>
      </c>
      <c r="E24" s="10">
        <v>15</v>
      </c>
      <c r="F24" s="10">
        <v>12</v>
      </c>
      <c r="G24" s="10">
        <v>2</v>
      </c>
      <c r="H24" s="10">
        <v>2</v>
      </c>
      <c r="I24" s="10">
        <v>2</v>
      </c>
      <c r="J24" s="10">
        <v>0</v>
      </c>
      <c r="K24" s="10">
        <v>0</v>
      </c>
      <c r="L24" s="10">
        <v>0</v>
      </c>
      <c r="M24" s="10">
        <v>2</v>
      </c>
      <c r="N24" s="10">
        <v>2</v>
      </c>
      <c r="O24" s="10">
        <v>0</v>
      </c>
      <c r="P24" s="10">
        <v>3</v>
      </c>
      <c r="Q24" s="10">
        <v>1</v>
      </c>
      <c r="R24" s="10">
        <v>0</v>
      </c>
      <c r="S24" s="10">
        <v>1</v>
      </c>
      <c r="T24" s="10">
        <v>1</v>
      </c>
      <c r="U24" s="10">
        <v>0</v>
      </c>
      <c r="V24" s="67">
        <v>0.33333333333333331</v>
      </c>
      <c r="W24" s="67">
        <v>0.16666666666666666</v>
      </c>
      <c r="X24" s="67">
        <v>0.5</v>
      </c>
      <c r="Y24" s="68">
        <v>0.16666666666666666</v>
      </c>
    </row>
    <row r="25" spans="2:25" ht="15" customHeight="1" x14ac:dyDescent="0.25">
      <c r="B25" s="53"/>
      <c r="C25" s="10" t="s">
        <v>70</v>
      </c>
      <c r="D25" s="10">
        <v>3</v>
      </c>
      <c r="E25" s="10">
        <v>12</v>
      </c>
      <c r="F25" s="10">
        <v>7</v>
      </c>
      <c r="G25" s="10">
        <v>6</v>
      </c>
      <c r="H25" s="10">
        <v>2</v>
      </c>
      <c r="I25" s="10">
        <v>2</v>
      </c>
      <c r="J25" s="10">
        <v>0</v>
      </c>
      <c r="K25" s="10">
        <v>0</v>
      </c>
      <c r="L25" s="10">
        <v>0</v>
      </c>
      <c r="M25" s="10">
        <v>3</v>
      </c>
      <c r="N25" s="10">
        <v>4</v>
      </c>
      <c r="O25" s="10">
        <v>0</v>
      </c>
      <c r="P25" s="10">
        <v>1</v>
      </c>
      <c r="Q25" s="10">
        <v>1</v>
      </c>
      <c r="R25" s="10">
        <v>0</v>
      </c>
      <c r="S25" s="10">
        <v>0</v>
      </c>
      <c r="T25" s="10">
        <v>1</v>
      </c>
      <c r="U25" s="10">
        <v>0</v>
      </c>
      <c r="V25" s="67">
        <v>0.58333333333333337</v>
      </c>
      <c r="W25" s="67">
        <v>0.2857142857142857</v>
      </c>
      <c r="X25" s="67">
        <v>0.86904761904761907</v>
      </c>
      <c r="Y25" s="68">
        <v>0.2857142857142857</v>
      </c>
    </row>
    <row r="26" spans="2:25" ht="15" customHeight="1" x14ac:dyDescent="0.25">
      <c r="B26" s="53"/>
      <c r="C26" s="15" t="s">
        <v>78</v>
      </c>
      <c r="D26" s="15">
        <f t="shared" ref="D26:U26" si="7">SUM(D22:D25)</f>
        <v>25</v>
      </c>
      <c r="E26" s="15">
        <f t="shared" si="7"/>
        <v>86</v>
      </c>
      <c r="F26" s="15">
        <f t="shared" si="7"/>
        <v>68</v>
      </c>
      <c r="G26" s="15">
        <f t="shared" si="7"/>
        <v>24</v>
      </c>
      <c r="H26" s="15">
        <f t="shared" si="7"/>
        <v>22</v>
      </c>
      <c r="I26" s="15">
        <f t="shared" si="7"/>
        <v>17</v>
      </c>
      <c r="J26" s="15">
        <f t="shared" si="7"/>
        <v>4</v>
      </c>
      <c r="K26" s="15">
        <f t="shared" si="7"/>
        <v>1</v>
      </c>
      <c r="L26" s="15">
        <f t="shared" si="7"/>
        <v>0</v>
      </c>
      <c r="M26" s="15">
        <f t="shared" si="7"/>
        <v>18</v>
      </c>
      <c r="N26" s="15">
        <f t="shared" si="7"/>
        <v>10</v>
      </c>
      <c r="O26" s="15">
        <f t="shared" si="7"/>
        <v>0</v>
      </c>
      <c r="P26" s="15">
        <f t="shared" si="7"/>
        <v>17</v>
      </c>
      <c r="Q26" s="15">
        <f t="shared" si="7"/>
        <v>6</v>
      </c>
      <c r="R26" s="15">
        <f t="shared" si="7"/>
        <v>2</v>
      </c>
      <c r="S26" s="15">
        <f t="shared" si="7"/>
        <v>3</v>
      </c>
      <c r="T26" s="15">
        <f t="shared" si="7"/>
        <v>8</v>
      </c>
      <c r="U26" s="15">
        <f t="shared" si="7"/>
        <v>0</v>
      </c>
      <c r="V26" s="112">
        <f>(H26+N26+Q26)/(F26+N26+Q26+O26)</f>
        <v>0.45238095238095238</v>
      </c>
      <c r="W26" s="112">
        <f>(I26+J26*2+K26*3+L26*4)/F26</f>
        <v>0.41176470588235292</v>
      </c>
      <c r="X26" s="112">
        <f t="shared" si="2"/>
        <v>0.86414565826330536</v>
      </c>
      <c r="Y26" s="113">
        <f>H26/F26</f>
        <v>0.3235294117647059</v>
      </c>
    </row>
    <row r="27" spans="2:25" ht="15" customHeight="1" x14ac:dyDescent="0.25">
      <c r="B27" s="53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80"/>
      <c r="W27" s="80"/>
      <c r="X27" s="80"/>
      <c r="Y27" s="81"/>
    </row>
    <row r="28" spans="2:25" ht="15" customHeight="1" x14ac:dyDescent="0.25">
      <c r="B28" s="53"/>
      <c r="C28" s="15" t="s">
        <v>79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80"/>
      <c r="W28" s="80"/>
      <c r="X28" s="80"/>
      <c r="Y28" s="81"/>
    </row>
    <row r="29" spans="2:25" ht="15" customHeight="1" x14ac:dyDescent="0.25">
      <c r="B29" s="53"/>
      <c r="C29" s="10" t="s">
        <v>76</v>
      </c>
      <c r="D29" s="35">
        <v>3</v>
      </c>
      <c r="E29" s="35">
        <v>10</v>
      </c>
      <c r="F29" s="35">
        <v>8</v>
      </c>
      <c r="G29" s="35">
        <v>3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2</v>
      </c>
      <c r="O29" s="35">
        <v>0</v>
      </c>
      <c r="P29" s="35">
        <v>2</v>
      </c>
      <c r="Q29" s="35">
        <v>0</v>
      </c>
      <c r="R29" s="35">
        <v>1</v>
      </c>
      <c r="S29" s="35">
        <v>2</v>
      </c>
      <c r="T29" s="35">
        <v>2</v>
      </c>
      <c r="U29" s="35">
        <v>0</v>
      </c>
      <c r="V29" s="67">
        <f t="shared" ref="V29:V34" si="8">(H29+N29+Q29)/(F29+N29+Q29+O29)</f>
        <v>0.2</v>
      </c>
      <c r="W29" s="67">
        <f t="shared" ref="W29:W34" si="9">(I29+J29*2+K29*3+L29*4)/F29</f>
        <v>0</v>
      </c>
      <c r="X29" s="67">
        <f t="shared" si="2"/>
        <v>0.2</v>
      </c>
      <c r="Y29" s="68">
        <f t="shared" ref="Y29:Y34" si="10">H29/F29</f>
        <v>0</v>
      </c>
    </row>
    <row r="30" spans="2:25" ht="15" customHeight="1" x14ac:dyDescent="0.25">
      <c r="B30" s="53"/>
      <c r="C30" s="10" t="s">
        <v>94</v>
      </c>
      <c r="D30" s="10">
        <v>4</v>
      </c>
      <c r="E30" s="10">
        <v>14</v>
      </c>
      <c r="F30" s="10">
        <v>10</v>
      </c>
      <c r="G30" s="10">
        <v>1</v>
      </c>
      <c r="H30" s="10">
        <v>1</v>
      </c>
      <c r="I30" s="10">
        <v>0</v>
      </c>
      <c r="J30" s="10">
        <v>1</v>
      </c>
      <c r="K30" s="10">
        <v>0</v>
      </c>
      <c r="L30" s="10">
        <v>0</v>
      </c>
      <c r="M30" s="10">
        <v>2</v>
      </c>
      <c r="N30" s="10">
        <v>2</v>
      </c>
      <c r="O30" s="10">
        <v>0</v>
      </c>
      <c r="P30" s="10">
        <v>4</v>
      </c>
      <c r="Q30" s="10">
        <v>1</v>
      </c>
      <c r="R30" s="10">
        <v>0</v>
      </c>
      <c r="S30" s="10">
        <v>0</v>
      </c>
      <c r="T30" s="10">
        <v>0</v>
      </c>
      <c r="U30" s="10">
        <v>0</v>
      </c>
      <c r="V30" s="110">
        <f t="shared" si="8"/>
        <v>0.30769230769230771</v>
      </c>
      <c r="W30" s="110">
        <f t="shared" si="9"/>
        <v>0.2</v>
      </c>
      <c r="X30" s="110">
        <f t="shared" si="2"/>
        <v>0.50769230769230766</v>
      </c>
      <c r="Y30" s="111">
        <f t="shared" si="10"/>
        <v>0.1</v>
      </c>
    </row>
    <row r="31" spans="2:25" ht="15" customHeight="1" x14ac:dyDescent="0.25">
      <c r="B31" s="53"/>
      <c r="C31" s="1" t="s">
        <v>110</v>
      </c>
      <c r="D31" s="10">
        <v>3</v>
      </c>
      <c r="E31" s="10">
        <v>10</v>
      </c>
      <c r="F31" s="10">
        <v>10</v>
      </c>
      <c r="G31" s="10">
        <v>1</v>
      </c>
      <c r="H31" s="10">
        <v>3</v>
      </c>
      <c r="I31" s="10">
        <v>2</v>
      </c>
      <c r="J31" s="10">
        <v>0</v>
      </c>
      <c r="K31" s="10">
        <v>0</v>
      </c>
      <c r="L31" s="10">
        <v>1</v>
      </c>
      <c r="M31" s="10">
        <v>4</v>
      </c>
      <c r="N31" s="10">
        <v>0</v>
      </c>
      <c r="O31" s="10">
        <v>0</v>
      </c>
      <c r="P31" s="10">
        <v>4</v>
      </c>
      <c r="Q31" s="10">
        <v>0</v>
      </c>
      <c r="R31" s="10">
        <v>0</v>
      </c>
      <c r="S31" s="10">
        <v>2</v>
      </c>
      <c r="T31" s="10">
        <v>0</v>
      </c>
      <c r="U31" s="10">
        <v>0</v>
      </c>
      <c r="V31" s="110">
        <f t="shared" si="8"/>
        <v>0.3</v>
      </c>
      <c r="W31" s="110">
        <f t="shared" si="9"/>
        <v>0.6</v>
      </c>
      <c r="X31" s="110">
        <f t="shared" ref="X31" si="11">V31+W31</f>
        <v>0.89999999999999991</v>
      </c>
      <c r="Y31" s="111">
        <f t="shared" si="10"/>
        <v>0.3</v>
      </c>
    </row>
    <row r="32" spans="2:25" ht="15" customHeight="1" x14ac:dyDescent="0.25">
      <c r="B32" s="53"/>
      <c r="C32" s="10" t="s">
        <v>80</v>
      </c>
      <c r="D32" s="10">
        <v>2</v>
      </c>
      <c r="E32" s="10">
        <v>8</v>
      </c>
      <c r="F32" s="10">
        <v>8</v>
      </c>
      <c r="G32" s="10">
        <v>2</v>
      </c>
      <c r="H32" s="10">
        <v>1</v>
      </c>
      <c r="I32" s="10">
        <v>0</v>
      </c>
      <c r="J32" s="10">
        <v>1</v>
      </c>
      <c r="K32" s="10">
        <v>0</v>
      </c>
      <c r="L32" s="10">
        <v>0</v>
      </c>
      <c r="M32" s="10">
        <v>3</v>
      </c>
      <c r="N32" s="10">
        <v>0</v>
      </c>
      <c r="O32" s="10">
        <v>0</v>
      </c>
      <c r="P32" s="10">
        <v>2</v>
      </c>
      <c r="Q32" s="10">
        <v>0</v>
      </c>
      <c r="R32" s="10">
        <v>0</v>
      </c>
      <c r="S32" s="10">
        <v>2</v>
      </c>
      <c r="T32" s="10">
        <v>1</v>
      </c>
      <c r="U32" s="10">
        <v>0</v>
      </c>
      <c r="V32" s="110">
        <f t="shared" si="8"/>
        <v>0.125</v>
      </c>
      <c r="W32" s="110">
        <f t="shared" si="9"/>
        <v>0.25</v>
      </c>
      <c r="X32" s="110">
        <f t="shared" ref="X32" si="12">V32+W32</f>
        <v>0.375</v>
      </c>
      <c r="Y32" s="111">
        <f t="shared" si="10"/>
        <v>0.125</v>
      </c>
    </row>
    <row r="33" spans="2:25" ht="15" customHeight="1" x14ac:dyDescent="0.25">
      <c r="B33" s="53"/>
      <c r="C33" s="10" t="s">
        <v>77</v>
      </c>
      <c r="D33" s="10">
        <v>3</v>
      </c>
      <c r="E33" s="10">
        <v>11</v>
      </c>
      <c r="F33" s="10">
        <v>8</v>
      </c>
      <c r="G33" s="10">
        <v>2</v>
      </c>
      <c r="H33" s="10">
        <v>2</v>
      </c>
      <c r="I33" s="10">
        <v>2</v>
      </c>
      <c r="J33" s="10">
        <v>0</v>
      </c>
      <c r="K33" s="10">
        <v>0</v>
      </c>
      <c r="L33" s="10">
        <v>0</v>
      </c>
      <c r="M33" s="10">
        <v>0</v>
      </c>
      <c r="N33" s="10">
        <v>2</v>
      </c>
      <c r="O33" s="10">
        <v>0</v>
      </c>
      <c r="P33" s="10">
        <v>3</v>
      </c>
      <c r="Q33" s="10">
        <v>1</v>
      </c>
      <c r="R33" s="10">
        <v>0</v>
      </c>
      <c r="S33" s="10">
        <v>0</v>
      </c>
      <c r="T33" s="10">
        <v>0</v>
      </c>
      <c r="U33" s="10">
        <v>1</v>
      </c>
      <c r="V33" s="110">
        <f t="shared" si="8"/>
        <v>0.45454545454545453</v>
      </c>
      <c r="W33" s="110">
        <f t="shared" si="9"/>
        <v>0.25</v>
      </c>
      <c r="X33" s="110">
        <f t="shared" ref="X33" si="13">V33+W33</f>
        <v>0.70454545454545459</v>
      </c>
      <c r="Y33" s="111">
        <f t="shared" si="10"/>
        <v>0.25</v>
      </c>
    </row>
    <row r="34" spans="2:25" ht="15" customHeight="1" x14ac:dyDescent="0.25">
      <c r="B34" s="53"/>
      <c r="C34" s="15" t="s">
        <v>79</v>
      </c>
      <c r="D34" s="15">
        <f t="shared" ref="D34:U34" si="14">SUM(D29:D33)</f>
        <v>15</v>
      </c>
      <c r="E34" s="15">
        <f t="shared" si="14"/>
        <v>53</v>
      </c>
      <c r="F34" s="15">
        <f t="shared" si="14"/>
        <v>44</v>
      </c>
      <c r="G34" s="15">
        <f t="shared" si="14"/>
        <v>9</v>
      </c>
      <c r="H34" s="15">
        <f t="shared" si="14"/>
        <v>7</v>
      </c>
      <c r="I34" s="15">
        <f t="shared" si="14"/>
        <v>4</v>
      </c>
      <c r="J34" s="15">
        <f t="shared" si="14"/>
        <v>2</v>
      </c>
      <c r="K34" s="15">
        <f t="shared" si="14"/>
        <v>0</v>
      </c>
      <c r="L34" s="15">
        <f t="shared" si="14"/>
        <v>1</v>
      </c>
      <c r="M34" s="15">
        <f t="shared" si="14"/>
        <v>9</v>
      </c>
      <c r="N34" s="15">
        <f t="shared" si="14"/>
        <v>6</v>
      </c>
      <c r="O34" s="15">
        <f t="shared" si="14"/>
        <v>0</v>
      </c>
      <c r="P34" s="15">
        <f t="shared" si="14"/>
        <v>15</v>
      </c>
      <c r="Q34" s="15">
        <f t="shared" si="14"/>
        <v>2</v>
      </c>
      <c r="R34" s="15">
        <f t="shared" si="14"/>
        <v>1</v>
      </c>
      <c r="S34" s="15">
        <f t="shared" si="14"/>
        <v>6</v>
      </c>
      <c r="T34" s="15">
        <f t="shared" si="14"/>
        <v>3</v>
      </c>
      <c r="U34" s="15">
        <f t="shared" si="14"/>
        <v>1</v>
      </c>
      <c r="V34" s="112">
        <f t="shared" si="8"/>
        <v>0.28846153846153844</v>
      </c>
      <c r="W34" s="112">
        <f t="shared" si="9"/>
        <v>0.27272727272727271</v>
      </c>
      <c r="X34" s="112">
        <f t="shared" si="2"/>
        <v>0.56118881118881114</v>
      </c>
      <c r="Y34" s="113">
        <f t="shared" si="10"/>
        <v>0.15909090909090909</v>
      </c>
    </row>
    <row r="35" spans="2:25" ht="15" customHeight="1" x14ac:dyDescent="0.25">
      <c r="B35" s="53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80"/>
      <c r="W35" s="80"/>
      <c r="X35" s="80"/>
      <c r="Y35" s="81"/>
    </row>
    <row r="36" spans="2:25" ht="15" customHeight="1" thickBot="1" x14ac:dyDescent="0.3">
      <c r="B36" s="33"/>
      <c r="C36" s="16" t="s">
        <v>81</v>
      </c>
      <c r="D36" s="16">
        <f t="shared" ref="D36:U36" si="15">D26+D34</f>
        <v>40</v>
      </c>
      <c r="E36" s="16">
        <f t="shared" si="15"/>
        <v>139</v>
      </c>
      <c r="F36" s="16">
        <f t="shared" si="15"/>
        <v>112</v>
      </c>
      <c r="G36" s="16">
        <f t="shared" si="15"/>
        <v>33</v>
      </c>
      <c r="H36" s="16">
        <f t="shared" si="15"/>
        <v>29</v>
      </c>
      <c r="I36" s="16">
        <f t="shared" si="15"/>
        <v>21</v>
      </c>
      <c r="J36" s="16">
        <f t="shared" si="15"/>
        <v>6</v>
      </c>
      <c r="K36" s="16">
        <f t="shared" si="15"/>
        <v>1</v>
      </c>
      <c r="L36" s="16">
        <f t="shared" si="15"/>
        <v>1</v>
      </c>
      <c r="M36" s="16">
        <f t="shared" si="15"/>
        <v>27</v>
      </c>
      <c r="N36" s="16">
        <f t="shared" si="15"/>
        <v>16</v>
      </c>
      <c r="O36" s="16">
        <f t="shared" si="15"/>
        <v>0</v>
      </c>
      <c r="P36" s="16">
        <f t="shared" si="15"/>
        <v>32</v>
      </c>
      <c r="Q36" s="16">
        <f t="shared" si="15"/>
        <v>8</v>
      </c>
      <c r="R36" s="16">
        <f t="shared" si="15"/>
        <v>3</v>
      </c>
      <c r="S36" s="16">
        <f t="shared" si="15"/>
        <v>9</v>
      </c>
      <c r="T36" s="16">
        <f t="shared" si="15"/>
        <v>11</v>
      </c>
      <c r="U36" s="16">
        <f t="shared" si="15"/>
        <v>1</v>
      </c>
      <c r="V36" s="114">
        <f>(H36+N36+Q36)/(F36+N36+Q36+O36)</f>
        <v>0.38970588235294118</v>
      </c>
      <c r="W36" s="114">
        <f>(I36+J36*2+K36*3+L36*4)/F36</f>
        <v>0.35714285714285715</v>
      </c>
      <c r="X36" s="114">
        <f t="shared" si="2"/>
        <v>0.74684873949579833</v>
      </c>
      <c r="Y36" s="115">
        <f>H36/F36</f>
        <v>0.25892857142857145</v>
      </c>
    </row>
    <row r="37" spans="2:25" ht="18.75" customHeight="1" x14ac:dyDescent="0.2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80"/>
      <c r="W37" s="80"/>
      <c r="X37" s="80"/>
      <c r="Y37" s="80"/>
    </row>
    <row r="38" spans="2:25" ht="15.75" thickBot="1" x14ac:dyDescent="0.3">
      <c r="V38" s="80"/>
      <c r="W38" s="80"/>
      <c r="X38" s="80"/>
      <c r="Y38" s="91"/>
    </row>
    <row r="39" spans="2:25" ht="18.75" x14ac:dyDescent="0.3">
      <c r="B39" s="55" t="s">
        <v>13</v>
      </c>
      <c r="C39" s="32" t="s">
        <v>78</v>
      </c>
      <c r="D39" s="32" t="s">
        <v>39</v>
      </c>
      <c r="E39" s="32" t="s">
        <v>40</v>
      </c>
      <c r="F39" s="32" t="s">
        <v>0</v>
      </c>
      <c r="G39" s="32" t="s">
        <v>1</v>
      </c>
      <c r="H39" s="32" t="s">
        <v>2</v>
      </c>
      <c r="I39" s="32" t="s">
        <v>8</v>
      </c>
      <c r="J39" s="32" t="s">
        <v>10</v>
      </c>
      <c r="K39" s="32" t="s">
        <v>41</v>
      </c>
      <c r="L39" s="32" t="s">
        <v>42</v>
      </c>
      <c r="M39" s="32" t="s">
        <v>3</v>
      </c>
      <c r="N39" s="32" t="s">
        <v>4</v>
      </c>
      <c r="O39" s="32" t="s">
        <v>43</v>
      </c>
      <c r="P39" s="32" t="s">
        <v>5</v>
      </c>
      <c r="Q39" s="32" t="s">
        <v>44</v>
      </c>
      <c r="R39" s="32" t="s">
        <v>45</v>
      </c>
      <c r="S39" s="32" t="s">
        <v>46</v>
      </c>
      <c r="T39" s="32" t="s">
        <v>47</v>
      </c>
      <c r="U39" s="32" t="s">
        <v>48</v>
      </c>
      <c r="V39" s="83" t="s">
        <v>49</v>
      </c>
      <c r="W39" s="83" t="s">
        <v>50</v>
      </c>
      <c r="X39" s="83" t="s">
        <v>51</v>
      </c>
      <c r="Y39" s="84" t="s">
        <v>52</v>
      </c>
    </row>
    <row r="40" spans="2:25" ht="15" customHeight="1" x14ac:dyDescent="0.3">
      <c r="B40" s="56" t="s">
        <v>87</v>
      </c>
      <c r="C40" s="10" t="s">
        <v>67</v>
      </c>
      <c r="D40" s="10">
        <v>5</v>
      </c>
      <c r="E40" s="10">
        <v>19</v>
      </c>
      <c r="F40" s="10">
        <v>16</v>
      </c>
      <c r="G40" s="10">
        <v>1</v>
      </c>
      <c r="H40" s="10">
        <v>5</v>
      </c>
      <c r="I40" s="10">
        <v>4</v>
      </c>
      <c r="J40" s="10">
        <v>1</v>
      </c>
      <c r="K40" s="10">
        <v>0</v>
      </c>
      <c r="L40" s="10">
        <v>0</v>
      </c>
      <c r="M40" s="10">
        <v>2</v>
      </c>
      <c r="N40" s="10">
        <v>2</v>
      </c>
      <c r="O40" s="10">
        <v>0</v>
      </c>
      <c r="P40" s="10">
        <v>1</v>
      </c>
      <c r="Q40" s="10">
        <v>0</v>
      </c>
      <c r="R40" s="10">
        <v>0</v>
      </c>
      <c r="S40" s="10">
        <v>2</v>
      </c>
      <c r="T40" s="10">
        <v>1</v>
      </c>
      <c r="U40" s="10">
        <v>1</v>
      </c>
      <c r="V40" s="67">
        <v>0.3888888888888889</v>
      </c>
      <c r="W40" s="67">
        <v>0.375</v>
      </c>
      <c r="X40" s="67">
        <v>0.76388888888888884</v>
      </c>
      <c r="Y40" s="68">
        <v>0.3125</v>
      </c>
    </row>
    <row r="41" spans="2:25" ht="15" customHeight="1" x14ac:dyDescent="0.25">
      <c r="B41" s="53"/>
      <c r="C41" s="10" t="s">
        <v>68</v>
      </c>
      <c r="D41" s="10">
        <v>6</v>
      </c>
      <c r="E41" s="10">
        <v>21</v>
      </c>
      <c r="F41" s="10">
        <v>16</v>
      </c>
      <c r="G41" s="10">
        <v>2</v>
      </c>
      <c r="H41" s="10">
        <v>1</v>
      </c>
      <c r="I41" s="10">
        <v>1</v>
      </c>
      <c r="J41" s="10">
        <v>0</v>
      </c>
      <c r="K41" s="10">
        <v>0</v>
      </c>
      <c r="L41" s="10">
        <v>0</v>
      </c>
      <c r="M41" s="10">
        <v>2</v>
      </c>
      <c r="N41" s="10">
        <v>2</v>
      </c>
      <c r="O41" s="10">
        <v>1</v>
      </c>
      <c r="P41" s="10">
        <v>3</v>
      </c>
      <c r="Q41" s="10">
        <v>2</v>
      </c>
      <c r="R41" s="10">
        <v>2</v>
      </c>
      <c r="S41" s="10">
        <v>1</v>
      </c>
      <c r="T41" s="10">
        <v>3</v>
      </c>
      <c r="U41" s="10">
        <v>0</v>
      </c>
      <c r="V41" s="67">
        <v>0.23809523809523808</v>
      </c>
      <c r="W41" s="67">
        <v>6.25E-2</v>
      </c>
      <c r="X41" s="67">
        <v>0.30059523809523808</v>
      </c>
      <c r="Y41" s="68">
        <v>6.25E-2</v>
      </c>
    </row>
    <row r="42" spans="2:25" ht="15" customHeight="1" x14ac:dyDescent="0.25">
      <c r="B42" s="53"/>
      <c r="C42" s="10" t="s">
        <v>69</v>
      </c>
      <c r="D42" s="10">
        <v>3</v>
      </c>
      <c r="E42" s="10">
        <v>12</v>
      </c>
      <c r="F42" s="10">
        <v>11</v>
      </c>
      <c r="G42" s="10">
        <v>0</v>
      </c>
      <c r="H42" s="10">
        <v>4</v>
      </c>
      <c r="I42" s="10">
        <v>4</v>
      </c>
      <c r="J42" s="10">
        <v>0</v>
      </c>
      <c r="K42" s="10">
        <v>0</v>
      </c>
      <c r="L42" s="10">
        <v>0</v>
      </c>
      <c r="M42" s="10">
        <v>2</v>
      </c>
      <c r="N42" s="10">
        <v>1</v>
      </c>
      <c r="O42" s="10">
        <v>0</v>
      </c>
      <c r="P42" s="10">
        <v>1</v>
      </c>
      <c r="Q42" s="10">
        <v>0</v>
      </c>
      <c r="R42" s="10">
        <v>1</v>
      </c>
      <c r="S42" s="10">
        <v>0</v>
      </c>
      <c r="T42" s="10">
        <v>1</v>
      </c>
      <c r="U42" s="10">
        <v>0</v>
      </c>
      <c r="V42" s="67">
        <v>0.41666666666666669</v>
      </c>
      <c r="W42" s="67">
        <v>0.36363636363636365</v>
      </c>
      <c r="X42" s="67">
        <v>0.78030303030303028</v>
      </c>
      <c r="Y42" s="68">
        <v>0.36363636363636365</v>
      </c>
    </row>
    <row r="43" spans="2:25" ht="15" customHeight="1" x14ac:dyDescent="0.25">
      <c r="B43" s="53"/>
      <c r="C43" s="10" t="s">
        <v>70</v>
      </c>
      <c r="D43" s="10">
        <v>2</v>
      </c>
      <c r="E43" s="10">
        <v>6</v>
      </c>
      <c r="F43" s="10">
        <v>6</v>
      </c>
      <c r="G43" s="10">
        <v>1</v>
      </c>
      <c r="H43" s="10">
        <v>1</v>
      </c>
      <c r="I43" s="10">
        <v>1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67">
        <v>0.16666666666666666</v>
      </c>
      <c r="W43" s="67">
        <v>0.16666666666666666</v>
      </c>
      <c r="X43" s="67">
        <v>0.33333333333333331</v>
      </c>
      <c r="Y43" s="68">
        <v>0.16666666666666666</v>
      </c>
    </row>
    <row r="44" spans="2:25" ht="15" customHeight="1" x14ac:dyDescent="0.25">
      <c r="B44" s="53"/>
      <c r="C44" s="15" t="s">
        <v>78</v>
      </c>
      <c r="D44" s="15">
        <f t="shared" ref="D44:U44" si="16">SUM(D40:D43)</f>
        <v>16</v>
      </c>
      <c r="E44" s="15">
        <f t="shared" si="16"/>
        <v>58</v>
      </c>
      <c r="F44" s="15">
        <f t="shared" si="16"/>
        <v>49</v>
      </c>
      <c r="G44" s="15">
        <f t="shared" si="16"/>
        <v>4</v>
      </c>
      <c r="H44" s="15">
        <f t="shared" si="16"/>
        <v>11</v>
      </c>
      <c r="I44" s="15">
        <f t="shared" si="16"/>
        <v>10</v>
      </c>
      <c r="J44" s="15">
        <f t="shared" si="16"/>
        <v>1</v>
      </c>
      <c r="K44" s="15">
        <f t="shared" si="16"/>
        <v>0</v>
      </c>
      <c r="L44" s="15">
        <f t="shared" si="16"/>
        <v>0</v>
      </c>
      <c r="M44" s="15">
        <f t="shared" si="16"/>
        <v>6</v>
      </c>
      <c r="N44" s="15">
        <f t="shared" si="16"/>
        <v>5</v>
      </c>
      <c r="O44" s="15">
        <f t="shared" si="16"/>
        <v>1</v>
      </c>
      <c r="P44" s="15">
        <f t="shared" si="16"/>
        <v>5</v>
      </c>
      <c r="Q44" s="15">
        <f t="shared" si="16"/>
        <v>2</v>
      </c>
      <c r="R44" s="15">
        <f t="shared" si="16"/>
        <v>3</v>
      </c>
      <c r="S44" s="15">
        <f t="shared" si="16"/>
        <v>3</v>
      </c>
      <c r="T44" s="15">
        <f t="shared" si="16"/>
        <v>5</v>
      </c>
      <c r="U44" s="15">
        <f t="shared" si="16"/>
        <v>1</v>
      </c>
      <c r="V44" s="112">
        <f>(H44+N44+Q44)/(F44+N44+Q44+O44)</f>
        <v>0.31578947368421051</v>
      </c>
      <c r="W44" s="112">
        <f>(I44+J44*2+K44*3+L44*4)/F44</f>
        <v>0.24489795918367346</v>
      </c>
      <c r="X44" s="112">
        <f t="shared" si="2"/>
        <v>0.56068743286788392</v>
      </c>
      <c r="Y44" s="113">
        <f>H44/F44</f>
        <v>0.22448979591836735</v>
      </c>
    </row>
    <row r="45" spans="2:25" ht="15" customHeight="1" x14ac:dyDescent="0.25">
      <c r="B45" s="5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80"/>
      <c r="W45" s="80"/>
      <c r="X45" s="80"/>
      <c r="Y45" s="81"/>
    </row>
    <row r="46" spans="2:25" ht="15" customHeight="1" x14ac:dyDescent="0.25">
      <c r="B46" s="53"/>
      <c r="C46" s="15" t="s">
        <v>79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80"/>
      <c r="W46" s="80"/>
      <c r="X46" s="80"/>
      <c r="Y46" s="81"/>
    </row>
    <row r="47" spans="2:25" ht="15" customHeight="1" x14ac:dyDescent="0.25">
      <c r="B47" s="53"/>
      <c r="C47" s="10" t="s">
        <v>76</v>
      </c>
      <c r="D47" s="35">
        <v>3</v>
      </c>
      <c r="E47" s="35">
        <v>7</v>
      </c>
      <c r="F47" s="35">
        <v>5</v>
      </c>
      <c r="G47" s="35">
        <v>2</v>
      </c>
      <c r="H47" s="35">
        <v>2</v>
      </c>
      <c r="I47" s="35">
        <v>2</v>
      </c>
      <c r="J47" s="35">
        <v>0</v>
      </c>
      <c r="K47" s="35">
        <v>0</v>
      </c>
      <c r="L47" s="35">
        <v>0</v>
      </c>
      <c r="M47" s="35">
        <v>3</v>
      </c>
      <c r="N47" s="35">
        <v>1</v>
      </c>
      <c r="O47" s="35">
        <v>0</v>
      </c>
      <c r="P47" s="35">
        <v>1</v>
      </c>
      <c r="Q47" s="35">
        <v>1</v>
      </c>
      <c r="R47" s="35">
        <v>0</v>
      </c>
      <c r="S47" s="35">
        <v>0</v>
      </c>
      <c r="T47" s="35">
        <v>0</v>
      </c>
      <c r="U47" s="35">
        <v>0</v>
      </c>
      <c r="V47" s="67">
        <f t="shared" ref="V47:V53" si="17">(H47+N47+Q47)/(F47+N47+Q47+O47)</f>
        <v>0.5714285714285714</v>
      </c>
      <c r="W47" s="67">
        <f t="shared" ref="W47:W53" si="18">(I47+J47*2+K47*3+L47*4)/F47</f>
        <v>0.4</v>
      </c>
      <c r="X47" s="67">
        <f t="shared" si="2"/>
        <v>0.97142857142857142</v>
      </c>
      <c r="Y47" s="68">
        <f t="shared" ref="Y47:Y53" si="19">H47/F47</f>
        <v>0.4</v>
      </c>
    </row>
    <row r="48" spans="2:25" ht="15" customHeight="1" x14ac:dyDescent="0.25">
      <c r="B48" s="53"/>
      <c r="C48" s="10" t="s">
        <v>94</v>
      </c>
      <c r="D48" s="10">
        <v>3</v>
      </c>
      <c r="E48" s="10">
        <v>11</v>
      </c>
      <c r="F48" s="10">
        <v>11</v>
      </c>
      <c r="G48" s="10">
        <v>1</v>
      </c>
      <c r="H48" s="10">
        <v>2</v>
      </c>
      <c r="I48" s="10">
        <v>1</v>
      </c>
      <c r="J48" s="10">
        <v>1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1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67">
        <f t="shared" si="17"/>
        <v>0.18181818181818182</v>
      </c>
      <c r="W48" s="67">
        <f t="shared" si="18"/>
        <v>0.27272727272727271</v>
      </c>
      <c r="X48" s="67">
        <f t="shared" ref="X48" si="20">V48+W48</f>
        <v>0.45454545454545453</v>
      </c>
      <c r="Y48" s="68">
        <f t="shared" si="19"/>
        <v>0.18181818181818182</v>
      </c>
    </row>
    <row r="49" spans="2:25" ht="15" customHeight="1" x14ac:dyDescent="0.25">
      <c r="B49" s="53"/>
      <c r="C49" s="1" t="s">
        <v>110</v>
      </c>
      <c r="D49" s="10">
        <v>3</v>
      </c>
      <c r="E49" s="10">
        <v>13</v>
      </c>
      <c r="F49" s="10">
        <v>11</v>
      </c>
      <c r="G49" s="10">
        <v>4</v>
      </c>
      <c r="H49" s="10">
        <v>3</v>
      </c>
      <c r="I49" s="10">
        <v>1</v>
      </c>
      <c r="J49" s="10">
        <v>2</v>
      </c>
      <c r="K49" s="10">
        <v>0</v>
      </c>
      <c r="L49" s="10">
        <v>0</v>
      </c>
      <c r="M49" s="10">
        <v>2</v>
      </c>
      <c r="N49" s="10">
        <v>2</v>
      </c>
      <c r="O49" s="10">
        <v>0</v>
      </c>
      <c r="P49" s="10">
        <v>1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67">
        <f t="shared" si="17"/>
        <v>0.38461538461538464</v>
      </c>
      <c r="W49" s="67">
        <f t="shared" si="18"/>
        <v>0.45454545454545453</v>
      </c>
      <c r="X49" s="67">
        <f t="shared" ref="X49" si="21">V49+W49</f>
        <v>0.83916083916083917</v>
      </c>
      <c r="Y49" s="68">
        <f t="shared" si="19"/>
        <v>0.27272727272727271</v>
      </c>
    </row>
    <row r="50" spans="2:25" ht="15" customHeight="1" x14ac:dyDescent="0.25">
      <c r="B50" s="53"/>
      <c r="C50" s="10" t="s">
        <v>80</v>
      </c>
      <c r="D50" s="10">
        <v>2</v>
      </c>
      <c r="E50" s="10">
        <v>8</v>
      </c>
      <c r="F50" s="10">
        <v>7</v>
      </c>
      <c r="G50" s="10">
        <v>3</v>
      </c>
      <c r="H50" s="10">
        <v>3</v>
      </c>
      <c r="I50" s="10">
        <v>3</v>
      </c>
      <c r="J50" s="10">
        <v>0</v>
      </c>
      <c r="K50" s="10">
        <v>0</v>
      </c>
      <c r="L50" s="10">
        <v>0</v>
      </c>
      <c r="M50" s="10">
        <v>3</v>
      </c>
      <c r="N50" s="10">
        <v>1</v>
      </c>
      <c r="O50" s="10">
        <v>0</v>
      </c>
      <c r="P50" s="10">
        <v>0</v>
      </c>
      <c r="Q50" s="10">
        <v>0</v>
      </c>
      <c r="R50" s="10">
        <v>1</v>
      </c>
      <c r="S50" s="10">
        <v>0</v>
      </c>
      <c r="T50" s="10">
        <v>0</v>
      </c>
      <c r="U50" s="10">
        <v>0</v>
      </c>
      <c r="V50" s="67">
        <f t="shared" si="17"/>
        <v>0.5</v>
      </c>
      <c r="W50" s="67">
        <f t="shared" si="18"/>
        <v>0.42857142857142855</v>
      </c>
      <c r="X50" s="67">
        <f t="shared" ref="X50" si="22">V50+W50</f>
        <v>0.9285714285714286</v>
      </c>
      <c r="Y50" s="68">
        <f t="shared" si="19"/>
        <v>0.42857142857142855</v>
      </c>
    </row>
    <row r="51" spans="2:25" ht="15" customHeight="1" x14ac:dyDescent="0.25">
      <c r="B51" s="53"/>
      <c r="C51" s="10" t="s">
        <v>103</v>
      </c>
      <c r="D51" s="10">
        <v>5</v>
      </c>
      <c r="E51" s="10">
        <v>20</v>
      </c>
      <c r="F51" s="10">
        <v>17</v>
      </c>
      <c r="G51" s="10">
        <v>1</v>
      </c>
      <c r="H51" s="10">
        <v>6</v>
      </c>
      <c r="I51" s="10">
        <v>6</v>
      </c>
      <c r="J51" s="10">
        <v>0</v>
      </c>
      <c r="K51" s="10">
        <v>0</v>
      </c>
      <c r="L51" s="10">
        <v>0</v>
      </c>
      <c r="M51" s="10">
        <v>3</v>
      </c>
      <c r="N51" s="10">
        <v>1</v>
      </c>
      <c r="O51" s="10">
        <v>0</v>
      </c>
      <c r="P51" s="10">
        <v>2</v>
      </c>
      <c r="Q51" s="10">
        <v>1</v>
      </c>
      <c r="R51" s="10">
        <v>0</v>
      </c>
      <c r="S51" s="10">
        <v>2</v>
      </c>
      <c r="T51" s="10">
        <v>1</v>
      </c>
      <c r="U51" s="10">
        <v>0</v>
      </c>
      <c r="V51" s="67">
        <f t="shared" si="17"/>
        <v>0.42105263157894735</v>
      </c>
      <c r="W51" s="67">
        <f t="shared" si="18"/>
        <v>0.35294117647058826</v>
      </c>
      <c r="X51" s="67">
        <f t="shared" ref="X51" si="23">V51+W51</f>
        <v>0.77399380804953566</v>
      </c>
      <c r="Y51" s="68">
        <f t="shared" si="19"/>
        <v>0.35294117647058826</v>
      </c>
    </row>
    <row r="52" spans="2:25" ht="15" customHeight="1" x14ac:dyDescent="0.25">
      <c r="B52" s="53"/>
      <c r="C52" s="10" t="s">
        <v>77</v>
      </c>
      <c r="D52" s="10">
        <v>3</v>
      </c>
      <c r="E52" s="10">
        <v>11</v>
      </c>
      <c r="F52" s="10">
        <v>9</v>
      </c>
      <c r="G52" s="10">
        <v>0</v>
      </c>
      <c r="H52" s="10">
        <v>1</v>
      </c>
      <c r="I52" s="10">
        <v>1</v>
      </c>
      <c r="J52" s="10">
        <v>0</v>
      </c>
      <c r="K52" s="10">
        <v>0</v>
      </c>
      <c r="L52" s="10">
        <v>0</v>
      </c>
      <c r="M52" s="10">
        <v>1</v>
      </c>
      <c r="N52" s="10">
        <v>1</v>
      </c>
      <c r="O52" s="10">
        <v>0</v>
      </c>
      <c r="P52" s="10">
        <v>4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67">
        <f t="shared" si="17"/>
        <v>0.2</v>
      </c>
      <c r="W52" s="67">
        <f t="shared" si="18"/>
        <v>0.1111111111111111</v>
      </c>
      <c r="X52" s="67">
        <f t="shared" ref="X52" si="24">V52+W52</f>
        <v>0.31111111111111112</v>
      </c>
      <c r="Y52" s="68">
        <f t="shared" si="19"/>
        <v>0.1111111111111111</v>
      </c>
    </row>
    <row r="53" spans="2:25" ht="15" customHeight="1" x14ac:dyDescent="0.25">
      <c r="B53" s="53"/>
      <c r="C53" s="15" t="s">
        <v>79</v>
      </c>
      <c r="D53" s="15">
        <f t="shared" ref="D53:U53" si="25">SUM(D47:D52)</f>
        <v>19</v>
      </c>
      <c r="E53" s="15">
        <f t="shared" si="25"/>
        <v>70</v>
      </c>
      <c r="F53" s="15">
        <f t="shared" si="25"/>
        <v>60</v>
      </c>
      <c r="G53" s="15">
        <f t="shared" si="25"/>
        <v>11</v>
      </c>
      <c r="H53" s="15">
        <f t="shared" si="25"/>
        <v>17</v>
      </c>
      <c r="I53" s="15">
        <f t="shared" si="25"/>
        <v>14</v>
      </c>
      <c r="J53" s="15">
        <f t="shared" si="25"/>
        <v>3</v>
      </c>
      <c r="K53" s="15">
        <f t="shared" si="25"/>
        <v>0</v>
      </c>
      <c r="L53" s="15">
        <f t="shared" si="25"/>
        <v>0</v>
      </c>
      <c r="M53" s="15">
        <f t="shared" si="25"/>
        <v>12</v>
      </c>
      <c r="N53" s="15">
        <f t="shared" si="25"/>
        <v>6</v>
      </c>
      <c r="O53" s="15">
        <f t="shared" si="25"/>
        <v>0</v>
      </c>
      <c r="P53" s="15">
        <f t="shared" si="25"/>
        <v>9</v>
      </c>
      <c r="Q53" s="15">
        <f t="shared" si="25"/>
        <v>2</v>
      </c>
      <c r="R53" s="15">
        <f t="shared" si="25"/>
        <v>1</v>
      </c>
      <c r="S53" s="15">
        <f t="shared" si="25"/>
        <v>2</v>
      </c>
      <c r="T53" s="15">
        <f t="shared" si="25"/>
        <v>1</v>
      </c>
      <c r="U53" s="15">
        <f t="shared" si="25"/>
        <v>0</v>
      </c>
      <c r="V53" s="112">
        <f t="shared" si="17"/>
        <v>0.36764705882352944</v>
      </c>
      <c r="W53" s="112">
        <f t="shared" si="18"/>
        <v>0.33333333333333331</v>
      </c>
      <c r="X53" s="112">
        <f t="shared" si="2"/>
        <v>0.7009803921568627</v>
      </c>
      <c r="Y53" s="113">
        <f t="shared" si="19"/>
        <v>0.28333333333333333</v>
      </c>
    </row>
    <row r="54" spans="2:25" ht="15" customHeight="1" x14ac:dyDescent="0.25">
      <c r="B54" s="53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80"/>
      <c r="W54" s="80"/>
      <c r="X54" s="80"/>
      <c r="Y54" s="81"/>
    </row>
    <row r="55" spans="2:25" ht="15" customHeight="1" thickBot="1" x14ac:dyDescent="0.3">
      <c r="B55" s="33"/>
      <c r="C55" s="16" t="s">
        <v>81</v>
      </c>
      <c r="D55" s="16">
        <f t="shared" ref="D55:U55" si="26">D44+D53</f>
        <v>35</v>
      </c>
      <c r="E55" s="16">
        <f t="shared" si="26"/>
        <v>128</v>
      </c>
      <c r="F55" s="16">
        <f t="shared" si="26"/>
        <v>109</v>
      </c>
      <c r="G55" s="16">
        <f t="shared" si="26"/>
        <v>15</v>
      </c>
      <c r="H55" s="16">
        <f t="shared" si="26"/>
        <v>28</v>
      </c>
      <c r="I55" s="16">
        <f t="shared" si="26"/>
        <v>24</v>
      </c>
      <c r="J55" s="16">
        <f t="shared" si="26"/>
        <v>4</v>
      </c>
      <c r="K55" s="16">
        <f t="shared" si="26"/>
        <v>0</v>
      </c>
      <c r="L55" s="16">
        <f t="shared" si="26"/>
        <v>0</v>
      </c>
      <c r="M55" s="16">
        <f t="shared" si="26"/>
        <v>18</v>
      </c>
      <c r="N55" s="16">
        <f t="shared" si="26"/>
        <v>11</v>
      </c>
      <c r="O55" s="16">
        <f t="shared" si="26"/>
        <v>1</v>
      </c>
      <c r="P55" s="16">
        <f t="shared" si="26"/>
        <v>14</v>
      </c>
      <c r="Q55" s="16">
        <f t="shared" si="26"/>
        <v>4</v>
      </c>
      <c r="R55" s="16">
        <f t="shared" si="26"/>
        <v>4</v>
      </c>
      <c r="S55" s="16">
        <f t="shared" si="26"/>
        <v>5</v>
      </c>
      <c r="T55" s="16">
        <f t="shared" si="26"/>
        <v>6</v>
      </c>
      <c r="U55" s="16">
        <f t="shared" si="26"/>
        <v>1</v>
      </c>
      <c r="V55" s="114">
        <f>(H55+N55+Q55)/(F55+N55+Q55+O55)</f>
        <v>0.34399999999999997</v>
      </c>
      <c r="W55" s="114">
        <f>(I55+J55*2+K55*3+L55*4)/F55</f>
        <v>0.29357798165137616</v>
      </c>
      <c r="X55" s="114">
        <f t="shared" si="2"/>
        <v>0.63757798165137614</v>
      </c>
      <c r="Y55" s="115">
        <f>H55/F55</f>
        <v>0.25688073394495414</v>
      </c>
    </row>
    <row r="56" spans="2:25" x14ac:dyDescent="0.25">
      <c r="V56" s="80"/>
      <c r="W56" s="80"/>
      <c r="X56" s="80"/>
      <c r="Y56" s="80"/>
    </row>
    <row r="57" spans="2:25" ht="15.75" thickBot="1" x14ac:dyDescent="0.3">
      <c r="V57" s="80"/>
      <c r="W57" s="80"/>
      <c r="X57" s="80"/>
      <c r="Y57" s="91"/>
    </row>
    <row r="58" spans="2:25" ht="18.75" x14ac:dyDescent="0.3">
      <c r="B58" s="55" t="s">
        <v>11</v>
      </c>
      <c r="C58" s="32" t="s">
        <v>78</v>
      </c>
      <c r="D58" s="32" t="s">
        <v>39</v>
      </c>
      <c r="E58" s="32" t="s">
        <v>40</v>
      </c>
      <c r="F58" s="32" t="s">
        <v>0</v>
      </c>
      <c r="G58" s="32" t="s">
        <v>1</v>
      </c>
      <c r="H58" s="32" t="s">
        <v>2</v>
      </c>
      <c r="I58" s="32" t="s">
        <v>8</v>
      </c>
      <c r="J58" s="32" t="s">
        <v>10</v>
      </c>
      <c r="K58" s="32" t="s">
        <v>41</v>
      </c>
      <c r="L58" s="32" t="s">
        <v>42</v>
      </c>
      <c r="M58" s="32" t="s">
        <v>3</v>
      </c>
      <c r="N58" s="32" t="s">
        <v>4</v>
      </c>
      <c r="O58" s="32" t="s">
        <v>43</v>
      </c>
      <c r="P58" s="32" t="s">
        <v>5</v>
      </c>
      <c r="Q58" s="32" t="s">
        <v>44</v>
      </c>
      <c r="R58" s="32" t="s">
        <v>45</v>
      </c>
      <c r="S58" s="32" t="s">
        <v>46</v>
      </c>
      <c r="T58" s="32" t="s">
        <v>47</v>
      </c>
      <c r="U58" s="32" t="s">
        <v>48</v>
      </c>
      <c r="V58" s="83" t="s">
        <v>49</v>
      </c>
      <c r="W58" s="83" t="s">
        <v>50</v>
      </c>
      <c r="X58" s="83" t="s">
        <v>51</v>
      </c>
      <c r="Y58" s="84" t="s">
        <v>52</v>
      </c>
    </row>
    <row r="59" spans="2:25" ht="15" customHeight="1" x14ac:dyDescent="0.3">
      <c r="B59" s="56" t="s">
        <v>89</v>
      </c>
      <c r="C59" s="10" t="s">
        <v>67</v>
      </c>
      <c r="D59" s="10">
        <v>8</v>
      </c>
      <c r="E59" s="10">
        <v>30</v>
      </c>
      <c r="F59" s="10">
        <v>24</v>
      </c>
      <c r="G59" s="10">
        <v>4</v>
      </c>
      <c r="H59" s="10">
        <v>7</v>
      </c>
      <c r="I59" s="10">
        <v>5</v>
      </c>
      <c r="J59" s="10">
        <v>1</v>
      </c>
      <c r="K59" s="10">
        <v>0</v>
      </c>
      <c r="L59" s="10">
        <v>1</v>
      </c>
      <c r="M59" s="10">
        <v>7</v>
      </c>
      <c r="N59" s="10">
        <v>3</v>
      </c>
      <c r="O59" s="10">
        <v>0</v>
      </c>
      <c r="P59" s="10">
        <v>1</v>
      </c>
      <c r="Q59" s="10">
        <v>1</v>
      </c>
      <c r="R59" s="10">
        <v>3</v>
      </c>
      <c r="S59" s="10">
        <v>2</v>
      </c>
      <c r="T59" s="10">
        <v>1</v>
      </c>
      <c r="U59" s="10">
        <v>0</v>
      </c>
      <c r="V59" s="67">
        <v>0.39285714285714285</v>
      </c>
      <c r="W59" s="67">
        <v>0.45833333333333331</v>
      </c>
      <c r="X59" s="67">
        <v>0.85119047619047616</v>
      </c>
      <c r="Y59" s="68">
        <v>0.29166666666666669</v>
      </c>
    </row>
    <row r="60" spans="2:25" ht="15" customHeight="1" x14ac:dyDescent="0.25">
      <c r="B60" s="53"/>
      <c r="C60" s="10" t="s">
        <v>68</v>
      </c>
      <c r="D60" s="10">
        <v>4</v>
      </c>
      <c r="E60" s="10">
        <v>10</v>
      </c>
      <c r="F60" s="10">
        <v>8</v>
      </c>
      <c r="G60" s="10">
        <v>3</v>
      </c>
      <c r="H60" s="10">
        <v>5</v>
      </c>
      <c r="I60" s="10">
        <v>5</v>
      </c>
      <c r="J60" s="10">
        <v>0</v>
      </c>
      <c r="K60" s="10">
        <v>0</v>
      </c>
      <c r="L60" s="10">
        <v>0</v>
      </c>
      <c r="M60" s="10">
        <v>5</v>
      </c>
      <c r="N60" s="10">
        <v>2</v>
      </c>
      <c r="O60" s="10">
        <v>0</v>
      </c>
      <c r="P60" s="10">
        <v>1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67">
        <v>0.7</v>
      </c>
      <c r="W60" s="67">
        <v>0.625</v>
      </c>
      <c r="X60" s="43">
        <v>1.325</v>
      </c>
      <c r="Y60" s="68">
        <v>0.625</v>
      </c>
    </row>
    <row r="61" spans="2:25" ht="15" customHeight="1" x14ac:dyDescent="0.25">
      <c r="B61" s="53"/>
      <c r="C61" s="10" t="s">
        <v>69</v>
      </c>
      <c r="D61" s="10">
        <v>4</v>
      </c>
      <c r="E61" s="10">
        <v>11</v>
      </c>
      <c r="F61" s="10">
        <v>11</v>
      </c>
      <c r="G61" s="10">
        <v>2</v>
      </c>
      <c r="H61" s="10">
        <v>4</v>
      </c>
      <c r="I61" s="10">
        <v>3</v>
      </c>
      <c r="J61" s="10">
        <v>1</v>
      </c>
      <c r="K61" s="10">
        <v>0</v>
      </c>
      <c r="L61" s="10">
        <v>0</v>
      </c>
      <c r="M61" s="10">
        <v>3</v>
      </c>
      <c r="N61" s="10">
        <v>0</v>
      </c>
      <c r="O61" s="10">
        <v>0</v>
      </c>
      <c r="P61" s="10">
        <v>3</v>
      </c>
      <c r="Q61" s="10">
        <v>0</v>
      </c>
      <c r="R61" s="10">
        <v>0</v>
      </c>
      <c r="S61" s="10">
        <v>2</v>
      </c>
      <c r="T61" s="10">
        <v>0</v>
      </c>
      <c r="U61" s="10">
        <v>0</v>
      </c>
      <c r="V61" s="67">
        <v>0.36363636363636365</v>
      </c>
      <c r="W61" s="67">
        <v>0.45454545454545453</v>
      </c>
      <c r="X61" s="67">
        <v>0.81818181818181812</v>
      </c>
      <c r="Y61" s="68">
        <v>0.36363636363636365</v>
      </c>
    </row>
    <row r="62" spans="2:25" x14ac:dyDescent="0.25">
      <c r="B62" s="53"/>
      <c r="C62" s="10" t="s">
        <v>70</v>
      </c>
      <c r="D62" s="10">
        <v>1</v>
      </c>
      <c r="E62" s="10">
        <v>6</v>
      </c>
      <c r="F62" s="10">
        <v>4</v>
      </c>
      <c r="G62" s="10">
        <v>4</v>
      </c>
      <c r="H62" s="10">
        <v>3</v>
      </c>
      <c r="I62" s="10">
        <v>2</v>
      </c>
      <c r="J62" s="10">
        <v>0</v>
      </c>
      <c r="K62" s="10">
        <v>0</v>
      </c>
      <c r="L62" s="10">
        <v>1</v>
      </c>
      <c r="M62" s="10">
        <v>4</v>
      </c>
      <c r="N62" s="10">
        <v>1</v>
      </c>
      <c r="O62" s="10">
        <v>0</v>
      </c>
      <c r="P62" s="10">
        <v>0</v>
      </c>
      <c r="Q62" s="10">
        <v>1</v>
      </c>
      <c r="R62" s="10">
        <v>0</v>
      </c>
      <c r="S62" s="10">
        <v>0</v>
      </c>
      <c r="T62" s="10">
        <v>0</v>
      </c>
      <c r="U62" s="10">
        <v>0</v>
      </c>
      <c r="V62" s="67">
        <v>0.83333333333333337</v>
      </c>
      <c r="W62" s="67">
        <v>1.5</v>
      </c>
      <c r="X62" s="67">
        <v>2.3333333333333335</v>
      </c>
      <c r="Y62" s="68">
        <v>0.75</v>
      </c>
    </row>
    <row r="63" spans="2:25" x14ac:dyDescent="0.25">
      <c r="B63" s="53"/>
      <c r="C63" s="15" t="s">
        <v>78</v>
      </c>
      <c r="D63" s="15">
        <f t="shared" ref="D63:U63" si="27">SUM(D59:D62)</f>
        <v>17</v>
      </c>
      <c r="E63" s="15">
        <f t="shared" si="27"/>
        <v>57</v>
      </c>
      <c r="F63" s="15">
        <f t="shared" si="27"/>
        <v>47</v>
      </c>
      <c r="G63" s="15">
        <f t="shared" si="27"/>
        <v>13</v>
      </c>
      <c r="H63" s="15">
        <f t="shared" si="27"/>
        <v>19</v>
      </c>
      <c r="I63" s="15">
        <f t="shared" si="27"/>
        <v>15</v>
      </c>
      <c r="J63" s="15">
        <f t="shared" si="27"/>
        <v>2</v>
      </c>
      <c r="K63" s="15">
        <f t="shared" si="27"/>
        <v>0</v>
      </c>
      <c r="L63" s="15">
        <f t="shared" si="27"/>
        <v>2</v>
      </c>
      <c r="M63" s="15">
        <f t="shared" si="27"/>
        <v>19</v>
      </c>
      <c r="N63" s="15">
        <f t="shared" si="27"/>
        <v>6</v>
      </c>
      <c r="O63" s="15">
        <f t="shared" si="27"/>
        <v>0</v>
      </c>
      <c r="P63" s="15">
        <f t="shared" si="27"/>
        <v>5</v>
      </c>
      <c r="Q63" s="15">
        <f t="shared" si="27"/>
        <v>2</v>
      </c>
      <c r="R63" s="15">
        <f t="shared" si="27"/>
        <v>3</v>
      </c>
      <c r="S63" s="15">
        <f t="shared" si="27"/>
        <v>4</v>
      </c>
      <c r="T63" s="15">
        <f t="shared" si="27"/>
        <v>1</v>
      </c>
      <c r="U63" s="15">
        <f t="shared" si="27"/>
        <v>0</v>
      </c>
      <c r="V63" s="112">
        <f>(H63+N63+Q63)/(F63+N63+Q63+O63)</f>
        <v>0.49090909090909091</v>
      </c>
      <c r="W63" s="112">
        <f>(I63+J63*2+K63*3+L63*4)/F63</f>
        <v>0.57446808510638303</v>
      </c>
      <c r="X63" s="112">
        <f t="shared" si="2"/>
        <v>1.065377176015474</v>
      </c>
      <c r="Y63" s="113">
        <f>H63/F63</f>
        <v>0.40425531914893614</v>
      </c>
    </row>
    <row r="64" spans="2:25" x14ac:dyDescent="0.25">
      <c r="B64" s="5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80"/>
      <c r="W64" s="80"/>
      <c r="X64" s="80"/>
      <c r="Y64" s="81"/>
    </row>
    <row r="65" spans="2:25" x14ac:dyDescent="0.25">
      <c r="B65" s="53"/>
      <c r="C65" s="15" t="s">
        <v>79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80"/>
      <c r="W65" s="80"/>
      <c r="X65" s="80"/>
      <c r="Y65" s="81"/>
    </row>
    <row r="66" spans="2:25" x14ac:dyDescent="0.25">
      <c r="B66" s="53"/>
      <c r="C66" s="10" t="s">
        <v>76</v>
      </c>
      <c r="D66" s="35">
        <v>3</v>
      </c>
      <c r="E66" s="35">
        <v>10</v>
      </c>
      <c r="F66" s="35">
        <v>9</v>
      </c>
      <c r="G66" s="35">
        <v>3</v>
      </c>
      <c r="H66" s="35">
        <v>5</v>
      </c>
      <c r="I66" s="35">
        <v>4</v>
      </c>
      <c r="J66" s="35">
        <v>1</v>
      </c>
      <c r="K66" s="35">
        <v>0</v>
      </c>
      <c r="L66" s="35">
        <v>0</v>
      </c>
      <c r="M66" s="35">
        <v>3</v>
      </c>
      <c r="N66" s="35">
        <v>1</v>
      </c>
      <c r="O66" s="35">
        <v>0</v>
      </c>
      <c r="P66" s="35">
        <v>1</v>
      </c>
      <c r="Q66" s="35">
        <v>0</v>
      </c>
      <c r="R66" s="35">
        <v>1</v>
      </c>
      <c r="S66" s="35">
        <v>0</v>
      </c>
      <c r="T66" s="35">
        <v>0</v>
      </c>
      <c r="U66" s="35">
        <v>0</v>
      </c>
      <c r="V66" s="67">
        <f t="shared" ref="V66:V72" si="28">(H66+N66+Q66)/(F66+N66+Q66+O66)</f>
        <v>0.6</v>
      </c>
      <c r="W66" s="43">
        <f t="shared" ref="W66:W72" si="29">(I66+J66*2+K66*3+L66*4)/F66</f>
        <v>0.66666666666666663</v>
      </c>
      <c r="X66" s="43">
        <f t="shared" si="2"/>
        <v>1.2666666666666666</v>
      </c>
      <c r="Y66" s="68">
        <f t="shared" ref="Y66:Y72" si="30">H66/F66</f>
        <v>0.55555555555555558</v>
      </c>
    </row>
    <row r="67" spans="2:25" x14ac:dyDescent="0.25">
      <c r="B67" s="53"/>
      <c r="C67" s="10" t="s">
        <v>94</v>
      </c>
      <c r="D67" s="10">
        <v>4</v>
      </c>
      <c r="E67" s="10">
        <v>13</v>
      </c>
      <c r="F67" s="10">
        <v>11</v>
      </c>
      <c r="G67" s="10">
        <v>3</v>
      </c>
      <c r="H67" s="10">
        <v>3</v>
      </c>
      <c r="I67" s="10">
        <v>1</v>
      </c>
      <c r="J67" s="10">
        <v>1</v>
      </c>
      <c r="K67" s="10">
        <v>0</v>
      </c>
      <c r="L67" s="10">
        <v>1</v>
      </c>
      <c r="M67" s="10">
        <v>1</v>
      </c>
      <c r="N67" s="10">
        <v>2</v>
      </c>
      <c r="O67" s="10">
        <v>0</v>
      </c>
      <c r="P67" s="10">
        <v>2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67">
        <f t="shared" si="28"/>
        <v>0.38461538461538464</v>
      </c>
      <c r="W67" s="67">
        <f t="shared" si="29"/>
        <v>0.63636363636363635</v>
      </c>
      <c r="X67" s="43">
        <f t="shared" ref="X67" si="31">V67+W67</f>
        <v>1.020979020979021</v>
      </c>
      <c r="Y67" s="68">
        <f t="shared" si="30"/>
        <v>0.27272727272727271</v>
      </c>
    </row>
    <row r="68" spans="2:25" x14ac:dyDescent="0.25">
      <c r="B68" s="53"/>
      <c r="C68" s="1" t="s">
        <v>110</v>
      </c>
      <c r="D68" s="10">
        <v>3</v>
      </c>
      <c r="E68" s="10">
        <v>10</v>
      </c>
      <c r="F68" s="10">
        <v>9</v>
      </c>
      <c r="G68" s="10">
        <v>2</v>
      </c>
      <c r="H68" s="10">
        <v>3</v>
      </c>
      <c r="I68" s="10">
        <v>2</v>
      </c>
      <c r="J68" s="10">
        <v>1</v>
      </c>
      <c r="K68" s="10">
        <v>0</v>
      </c>
      <c r="L68" s="10">
        <v>0</v>
      </c>
      <c r="M68" s="10">
        <v>3</v>
      </c>
      <c r="N68" s="10">
        <v>0</v>
      </c>
      <c r="O68" s="10">
        <v>0</v>
      </c>
      <c r="P68" s="10">
        <v>1</v>
      </c>
      <c r="Q68" s="10">
        <v>1</v>
      </c>
      <c r="R68" s="10">
        <v>1</v>
      </c>
      <c r="S68" s="10">
        <v>1</v>
      </c>
      <c r="T68" s="10">
        <v>0</v>
      </c>
      <c r="U68" s="10">
        <v>0</v>
      </c>
      <c r="V68" s="67">
        <f t="shared" si="28"/>
        <v>0.4</v>
      </c>
      <c r="W68" s="67">
        <f t="shared" si="29"/>
        <v>0.44444444444444442</v>
      </c>
      <c r="X68" s="67">
        <f t="shared" ref="X68" si="32">V68+W68</f>
        <v>0.84444444444444444</v>
      </c>
      <c r="Y68" s="68">
        <f t="shared" si="30"/>
        <v>0.33333333333333331</v>
      </c>
    </row>
    <row r="69" spans="2:25" x14ac:dyDescent="0.25">
      <c r="B69" s="53"/>
      <c r="C69" s="10" t="s">
        <v>80</v>
      </c>
      <c r="D69" s="10">
        <v>2</v>
      </c>
      <c r="E69" s="10">
        <v>8</v>
      </c>
      <c r="F69" s="10">
        <v>6</v>
      </c>
      <c r="G69" s="10">
        <v>1</v>
      </c>
      <c r="H69" s="10">
        <v>3</v>
      </c>
      <c r="I69" s="10">
        <v>2</v>
      </c>
      <c r="J69" s="10">
        <v>1</v>
      </c>
      <c r="K69" s="10">
        <v>0</v>
      </c>
      <c r="L69" s="10">
        <v>0</v>
      </c>
      <c r="M69" s="10">
        <v>2</v>
      </c>
      <c r="N69" s="10">
        <v>2</v>
      </c>
      <c r="O69" s="10">
        <v>0</v>
      </c>
      <c r="P69" s="10">
        <v>1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67">
        <f t="shared" si="28"/>
        <v>0.625</v>
      </c>
      <c r="W69" s="67">
        <f t="shared" si="29"/>
        <v>0.66666666666666663</v>
      </c>
      <c r="X69" s="43">
        <f t="shared" ref="X69" si="33">V69+W69</f>
        <v>1.2916666666666665</v>
      </c>
      <c r="Y69" s="68">
        <f t="shared" si="30"/>
        <v>0.5</v>
      </c>
    </row>
    <row r="70" spans="2:25" x14ac:dyDescent="0.25">
      <c r="B70" s="53"/>
      <c r="C70" s="10" t="s">
        <v>103</v>
      </c>
      <c r="D70" s="10">
        <v>5</v>
      </c>
      <c r="E70" s="10">
        <v>18</v>
      </c>
      <c r="F70" s="10">
        <v>16</v>
      </c>
      <c r="G70" s="10">
        <v>2</v>
      </c>
      <c r="H70" s="10">
        <v>4</v>
      </c>
      <c r="I70" s="10">
        <v>2</v>
      </c>
      <c r="J70" s="10">
        <v>0</v>
      </c>
      <c r="K70" s="10">
        <v>0</v>
      </c>
      <c r="L70" s="10">
        <v>2</v>
      </c>
      <c r="M70" s="10">
        <v>3</v>
      </c>
      <c r="N70" s="10">
        <v>2</v>
      </c>
      <c r="O70" s="10">
        <v>0</v>
      </c>
      <c r="P70" s="10">
        <v>5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67">
        <f t="shared" si="28"/>
        <v>0.33333333333333331</v>
      </c>
      <c r="W70" s="67">
        <f t="shared" si="29"/>
        <v>0.625</v>
      </c>
      <c r="X70" s="67">
        <f t="shared" ref="X70" si="34">V70+W70</f>
        <v>0.95833333333333326</v>
      </c>
      <c r="Y70" s="68">
        <f t="shared" si="30"/>
        <v>0.25</v>
      </c>
    </row>
    <row r="71" spans="2:25" x14ac:dyDescent="0.25">
      <c r="B71" s="53"/>
      <c r="C71" s="10" t="s">
        <v>77</v>
      </c>
      <c r="D71" s="10">
        <v>3</v>
      </c>
      <c r="E71" s="10">
        <v>11</v>
      </c>
      <c r="F71" s="10">
        <v>11</v>
      </c>
      <c r="G71" s="10">
        <v>2</v>
      </c>
      <c r="H71" s="10">
        <v>5</v>
      </c>
      <c r="I71" s="10">
        <v>4</v>
      </c>
      <c r="J71" s="10">
        <v>0</v>
      </c>
      <c r="K71" s="10">
        <v>0</v>
      </c>
      <c r="L71" s="10">
        <v>1</v>
      </c>
      <c r="M71" s="10">
        <v>4</v>
      </c>
      <c r="N71" s="10">
        <v>0</v>
      </c>
      <c r="O71" s="10">
        <v>0</v>
      </c>
      <c r="P71" s="10">
        <v>2</v>
      </c>
      <c r="Q71" s="10">
        <v>0</v>
      </c>
      <c r="R71" s="10">
        <v>0</v>
      </c>
      <c r="S71" s="10">
        <v>1</v>
      </c>
      <c r="T71" s="10">
        <v>0</v>
      </c>
      <c r="U71" s="10">
        <v>0</v>
      </c>
      <c r="V71" s="67">
        <f t="shared" si="28"/>
        <v>0.45454545454545453</v>
      </c>
      <c r="W71" s="67">
        <f t="shared" si="29"/>
        <v>0.72727272727272729</v>
      </c>
      <c r="X71" s="67">
        <f t="shared" ref="X71" si="35">V71+W71</f>
        <v>1.1818181818181819</v>
      </c>
      <c r="Y71" s="68">
        <f t="shared" si="30"/>
        <v>0.45454545454545453</v>
      </c>
    </row>
    <row r="72" spans="2:25" x14ac:dyDescent="0.25">
      <c r="B72" s="53"/>
      <c r="C72" s="15" t="s">
        <v>79</v>
      </c>
      <c r="D72" s="15">
        <f t="shared" ref="D72:U72" si="36">SUM(D66:D71)</f>
        <v>20</v>
      </c>
      <c r="E72" s="15">
        <f t="shared" si="36"/>
        <v>70</v>
      </c>
      <c r="F72" s="15">
        <f t="shared" si="36"/>
        <v>62</v>
      </c>
      <c r="G72" s="15">
        <f t="shared" si="36"/>
        <v>13</v>
      </c>
      <c r="H72" s="15">
        <f t="shared" si="36"/>
        <v>23</v>
      </c>
      <c r="I72" s="15">
        <f t="shared" si="36"/>
        <v>15</v>
      </c>
      <c r="J72" s="15">
        <f t="shared" si="36"/>
        <v>4</v>
      </c>
      <c r="K72" s="15">
        <f t="shared" si="36"/>
        <v>0</v>
      </c>
      <c r="L72" s="15">
        <f t="shared" si="36"/>
        <v>4</v>
      </c>
      <c r="M72" s="15">
        <f t="shared" si="36"/>
        <v>16</v>
      </c>
      <c r="N72" s="15">
        <f t="shared" si="36"/>
        <v>7</v>
      </c>
      <c r="O72" s="15">
        <f t="shared" si="36"/>
        <v>0</v>
      </c>
      <c r="P72" s="15">
        <f t="shared" si="36"/>
        <v>12</v>
      </c>
      <c r="Q72" s="15">
        <f t="shared" si="36"/>
        <v>1</v>
      </c>
      <c r="R72" s="15">
        <f t="shared" si="36"/>
        <v>2</v>
      </c>
      <c r="S72" s="15">
        <f t="shared" si="36"/>
        <v>2</v>
      </c>
      <c r="T72" s="15">
        <f t="shared" si="36"/>
        <v>0</v>
      </c>
      <c r="U72" s="15">
        <f t="shared" si="36"/>
        <v>0</v>
      </c>
      <c r="V72" s="112">
        <f t="shared" si="28"/>
        <v>0.44285714285714284</v>
      </c>
      <c r="W72" s="112">
        <f t="shared" si="29"/>
        <v>0.62903225806451613</v>
      </c>
      <c r="X72" s="80">
        <f t="shared" ref="X72:X114" si="37">V72+W72</f>
        <v>1.0718894009216591</v>
      </c>
      <c r="Y72" s="113">
        <f t="shared" si="30"/>
        <v>0.37096774193548387</v>
      </c>
    </row>
    <row r="73" spans="2:25" x14ac:dyDescent="0.25">
      <c r="B73" s="53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80"/>
      <c r="W73" s="80"/>
      <c r="X73" s="80"/>
      <c r="Y73" s="81"/>
    </row>
    <row r="74" spans="2:25" ht="15.75" thickBot="1" x14ac:dyDescent="0.3">
      <c r="B74" s="33"/>
      <c r="C74" s="16" t="s">
        <v>81</v>
      </c>
      <c r="D74" s="16">
        <f t="shared" ref="D74:U74" si="38">D63+D72</f>
        <v>37</v>
      </c>
      <c r="E74" s="16">
        <f t="shared" si="38"/>
        <v>127</v>
      </c>
      <c r="F74" s="16">
        <f t="shared" si="38"/>
        <v>109</v>
      </c>
      <c r="G74" s="16">
        <f t="shared" si="38"/>
        <v>26</v>
      </c>
      <c r="H74" s="16">
        <f t="shared" si="38"/>
        <v>42</v>
      </c>
      <c r="I74" s="16">
        <f t="shared" si="38"/>
        <v>30</v>
      </c>
      <c r="J74" s="16">
        <f t="shared" si="38"/>
        <v>6</v>
      </c>
      <c r="K74" s="16">
        <f t="shared" si="38"/>
        <v>0</v>
      </c>
      <c r="L74" s="16">
        <f t="shared" si="38"/>
        <v>6</v>
      </c>
      <c r="M74" s="16">
        <f t="shared" si="38"/>
        <v>35</v>
      </c>
      <c r="N74" s="16">
        <f t="shared" si="38"/>
        <v>13</v>
      </c>
      <c r="O74" s="16">
        <f t="shared" si="38"/>
        <v>0</v>
      </c>
      <c r="P74" s="16">
        <f t="shared" si="38"/>
        <v>17</v>
      </c>
      <c r="Q74" s="16">
        <f t="shared" si="38"/>
        <v>3</v>
      </c>
      <c r="R74" s="16">
        <f t="shared" si="38"/>
        <v>5</v>
      </c>
      <c r="S74" s="16">
        <f t="shared" si="38"/>
        <v>6</v>
      </c>
      <c r="T74" s="16">
        <f t="shared" si="38"/>
        <v>1</v>
      </c>
      <c r="U74" s="16">
        <f t="shared" si="38"/>
        <v>0</v>
      </c>
      <c r="V74" s="114">
        <f>(H74+N74+Q74)/(F74+N74+Q74+O74)</f>
        <v>0.46400000000000002</v>
      </c>
      <c r="W74" s="114">
        <f>(I74+J74*2+K74*3+L74*4)/F74</f>
        <v>0.60550458715596334</v>
      </c>
      <c r="X74" s="88">
        <f t="shared" si="37"/>
        <v>1.0695045871559634</v>
      </c>
      <c r="Y74" s="115">
        <f>H74/F74</f>
        <v>0.38532110091743121</v>
      </c>
    </row>
    <row r="75" spans="2:25" x14ac:dyDescent="0.25">
      <c r="V75" s="80"/>
      <c r="W75" s="80"/>
      <c r="X75" s="80"/>
      <c r="Y75" s="80"/>
    </row>
    <row r="76" spans="2:25" ht="15.75" thickBot="1" x14ac:dyDescent="0.3">
      <c r="V76" s="80"/>
      <c r="W76" s="80"/>
      <c r="X76" s="80"/>
      <c r="Y76" s="91"/>
    </row>
    <row r="77" spans="2:25" ht="18.75" x14ac:dyDescent="0.3">
      <c r="B77" s="55" t="s">
        <v>104</v>
      </c>
      <c r="C77" s="32" t="s">
        <v>78</v>
      </c>
      <c r="D77" s="32" t="s">
        <v>39</v>
      </c>
      <c r="E77" s="32" t="s">
        <v>40</v>
      </c>
      <c r="F77" s="32" t="s">
        <v>0</v>
      </c>
      <c r="G77" s="32" t="s">
        <v>1</v>
      </c>
      <c r="H77" s="32" t="s">
        <v>2</v>
      </c>
      <c r="I77" s="32" t="s">
        <v>8</v>
      </c>
      <c r="J77" s="32" t="s">
        <v>10</v>
      </c>
      <c r="K77" s="32" t="s">
        <v>41</v>
      </c>
      <c r="L77" s="32" t="s">
        <v>42</v>
      </c>
      <c r="M77" s="32" t="s">
        <v>3</v>
      </c>
      <c r="N77" s="32" t="s">
        <v>4</v>
      </c>
      <c r="O77" s="32" t="s">
        <v>43</v>
      </c>
      <c r="P77" s="32" t="s">
        <v>5</v>
      </c>
      <c r="Q77" s="32" t="s">
        <v>44</v>
      </c>
      <c r="R77" s="32" t="s">
        <v>45</v>
      </c>
      <c r="S77" s="32" t="s">
        <v>46</v>
      </c>
      <c r="T77" s="32" t="s">
        <v>47</v>
      </c>
      <c r="U77" s="32" t="s">
        <v>48</v>
      </c>
      <c r="V77" s="83" t="s">
        <v>49</v>
      </c>
      <c r="W77" s="83" t="s">
        <v>50</v>
      </c>
      <c r="X77" s="83" t="s">
        <v>51</v>
      </c>
      <c r="Y77" s="84" t="s">
        <v>52</v>
      </c>
    </row>
    <row r="78" spans="2:25" ht="18.75" x14ac:dyDescent="0.3">
      <c r="B78" s="56" t="s">
        <v>116</v>
      </c>
      <c r="C78" s="10" t="s">
        <v>67</v>
      </c>
      <c r="D78" s="10">
        <v>2</v>
      </c>
      <c r="E78" s="10">
        <v>1</v>
      </c>
      <c r="F78" s="10">
        <v>1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1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1</v>
      </c>
      <c r="T78" s="10">
        <v>0</v>
      </c>
      <c r="U78" s="10">
        <v>0</v>
      </c>
      <c r="V78" s="67">
        <v>0</v>
      </c>
      <c r="W78" s="67">
        <v>0</v>
      </c>
      <c r="X78" s="67">
        <v>0</v>
      </c>
      <c r="Y78" s="68">
        <v>0</v>
      </c>
    </row>
    <row r="79" spans="2:25" ht="18.75" x14ac:dyDescent="0.3">
      <c r="B79" s="56"/>
      <c r="C79" s="10" t="s">
        <v>68</v>
      </c>
      <c r="D79" s="10">
        <v>5</v>
      </c>
      <c r="E79" s="10">
        <v>12</v>
      </c>
      <c r="F79" s="10">
        <v>12</v>
      </c>
      <c r="G79" s="10">
        <v>1</v>
      </c>
      <c r="H79" s="10">
        <v>2</v>
      </c>
      <c r="I79" s="10">
        <v>1</v>
      </c>
      <c r="J79" s="10">
        <v>1</v>
      </c>
      <c r="K79" s="10">
        <v>0</v>
      </c>
      <c r="L79" s="10">
        <v>0</v>
      </c>
      <c r="M79" s="10">
        <v>1</v>
      </c>
      <c r="N79" s="10">
        <v>0</v>
      </c>
      <c r="O79" s="10">
        <v>0</v>
      </c>
      <c r="P79" s="10">
        <v>6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67">
        <v>0.16666666666666666</v>
      </c>
      <c r="W79" s="67">
        <v>0.25</v>
      </c>
      <c r="X79" s="67">
        <v>0.41666666666666663</v>
      </c>
      <c r="Y79" s="68">
        <v>0.16666666666666666</v>
      </c>
    </row>
    <row r="80" spans="2:25" x14ac:dyDescent="0.25">
      <c r="B80" s="53"/>
      <c r="C80" s="10" t="s">
        <v>69</v>
      </c>
      <c r="D80" s="10">
        <v>3</v>
      </c>
      <c r="E80" s="10">
        <v>12</v>
      </c>
      <c r="F80" s="10">
        <v>12</v>
      </c>
      <c r="G80" s="10">
        <v>4</v>
      </c>
      <c r="H80" s="10">
        <v>6</v>
      </c>
      <c r="I80" s="10">
        <v>3</v>
      </c>
      <c r="J80" s="10">
        <v>2</v>
      </c>
      <c r="K80" s="10">
        <v>1</v>
      </c>
      <c r="L80" s="10">
        <v>0</v>
      </c>
      <c r="M80" s="10">
        <v>6</v>
      </c>
      <c r="N80" s="10">
        <v>0</v>
      </c>
      <c r="O80" s="10">
        <v>0</v>
      </c>
      <c r="P80" s="10">
        <v>3</v>
      </c>
      <c r="Q80" s="10">
        <v>0</v>
      </c>
      <c r="R80" s="10">
        <v>0</v>
      </c>
      <c r="S80" s="10">
        <v>1</v>
      </c>
      <c r="T80" s="10">
        <v>0</v>
      </c>
      <c r="U80" s="10">
        <v>0</v>
      </c>
      <c r="V80" s="67">
        <v>0.5</v>
      </c>
      <c r="W80" s="67">
        <v>0.83333333333333337</v>
      </c>
      <c r="X80" s="43">
        <v>1.3333333333333335</v>
      </c>
      <c r="Y80" s="68">
        <v>0.5</v>
      </c>
    </row>
    <row r="81" spans="2:25" x14ac:dyDescent="0.25">
      <c r="B81" s="53"/>
      <c r="C81" s="10" t="s">
        <v>70</v>
      </c>
      <c r="D81" s="10">
        <v>3</v>
      </c>
      <c r="E81" s="10">
        <v>14</v>
      </c>
      <c r="F81" s="10">
        <v>12</v>
      </c>
      <c r="G81" s="10">
        <v>5</v>
      </c>
      <c r="H81" s="10">
        <v>6</v>
      </c>
      <c r="I81" s="10">
        <v>5</v>
      </c>
      <c r="J81" s="10">
        <v>0</v>
      </c>
      <c r="K81" s="10">
        <v>0</v>
      </c>
      <c r="L81" s="10">
        <v>1</v>
      </c>
      <c r="M81" s="10">
        <v>5</v>
      </c>
      <c r="N81" s="10">
        <v>2</v>
      </c>
      <c r="O81" s="10">
        <v>0</v>
      </c>
      <c r="P81" s="10">
        <v>2</v>
      </c>
      <c r="Q81" s="10">
        <v>0</v>
      </c>
      <c r="R81" s="10">
        <v>0</v>
      </c>
      <c r="S81" s="10">
        <v>1</v>
      </c>
      <c r="T81" s="10">
        <v>2</v>
      </c>
      <c r="U81" s="10">
        <v>0</v>
      </c>
      <c r="V81" s="67">
        <v>0.5714285714285714</v>
      </c>
      <c r="W81" s="67">
        <v>0.75</v>
      </c>
      <c r="X81" s="67">
        <v>1.3214285714285714</v>
      </c>
      <c r="Y81" s="68">
        <v>0.5</v>
      </c>
    </row>
    <row r="82" spans="2:25" x14ac:dyDescent="0.25">
      <c r="B82" s="53"/>
      <c r="C82" s="15" t="s">
        <v>78</v>
      </c>
      <c r="D82" s="15">
        <f t="shared" ref="D82:U82" si="39">SUM(D78:D81)</f>
        <v>13</v>
      </c>
      <c r="E82" s="15">
        <f t="shared" si="39"/>
        <v>39</v>
      </c>
      <c r="F82" s="15">
        <f t="shared" si="39"/>
        <v>37</v>
      </c>
      <c r="G82" s="15">
        <f t="shared" si="39"/>
        <v>10</v>
      </c>
      <c r="H82" s="15">
        <f t="shared" si="39"/>
        <v>14</v>
      </c>
      <c r="I82" s="15">
        <f t="shared" si="39"/>
        <v>9</v>
      </c>
      <c r="J82" s="15">
        <f t="shared" si="39"/>
        <v>3</v>
      </c>
      <c r="K82" s="15">
        <f t="shared" si="39"/>
        <v>1</v>
      </c>
      <c r="L82" s="15">
        <f t="shared" si="39"/>
        <v>1</v>
      </c>
      <c r="M82" s="15">
        <f t="shared" si="39"/>
        <v>13</v>
      </c>
      <c r="N82" s="15">
        <f t="shared" si="39"/>
        <v>2</v>
      </c>
      <c r="O82" s="15">
        <f t="shared" si="39"/>
        <v>0</v>
      </c>
      <c r="P82" s="15">
        <f t="shared" si="39"/>
        <v>11</v>
      </c>
      <c r="Q82" s="15">
        <f t="shared" si="39"/>
        <v>0</v>
      </c>
      <c r="R82" s="15">
        <f t="shared" si="39"/>
        <v>0</v>
      </c>
      <c r="S82" s="15">
        <f t="shared" si="39"/>
        <v>3</v>
      </c>
      <c r="T82" s="15">
        <f t="shared" si="39"/>
        <v>2</v>
      </c>
      <c r="U82" s="15">
        <f t="shared" si="39"/>
        <v>0</v>
      </c>
      <c r="V82" s="112">
        <f>(H82+N82+Q82)/(F82+N82+Q82+O82)</f>
        <v>0.41025641025641024</v>
      </c>
      <c r="W82" s="112">
        <f>(I82+J82*2+K82*3+L82*4)/F82</f>
        <v>0.59459459459459463</v>
      </c>
      <c r="X82" s="112">
        <f t="shared" si="37"/>
        <v>1.0048510048510049</v>
      </c>
      <c r="Y82" s="113">
        <f>H82/F82</f>
        <v>0.3783783783783784</v>
      </c>
    </row>
    <row r="83" spans="2:25" x14ac:dyDescent="0.25">
      <c r="B83" s="53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80"/>
      <c r="W83" s="80"/>
      <c r="X83" s="80"/>
      <c r="Y83" s="81"/>
    </row>
    <row r="84" spans="2:25" x14ac:dyDescent="0.25">
      <c r="B84" s="53"/>
      <c r="C84" s="15" t="s">
        <v>79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80"/>
      <c r="W84" s="80"/>
      <c r="X84" s="80"/>
      <c r="Y84" s="81"/>
    </row>
    <row r="85" spans="2:25" x14ac:dyDescent="0.25">
      <c r="B85" s="53"/>
      <c r="C85" s="10" t="s">
        <v>76</v>
      </c>
      <c r="D85" s="35">
        <v>1</v>
      </c>
      <c r="E85" s="35">
        <v>2</v>
      </c>
      <c r="F85" s="35">
        <v>2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67">
        <f t="shared" ref="V85:V91" si="40">(H85+N85+Q85)/(F85+N85+Q85+O85)</f>
        <v>0</v>
      </c>
      <c r="W85" s="67">
        <f t="shared" ref="W85:W91" si="41">(I85+J85*2+K85*3+L85*4)/F85</f>
        <v>0</v>
      </c>
      <c r="X85" s="67">
        <f t="shared" si="37"/>
        <v>0</v>
      </c>
      <c r="Y85" s="68">
        <f t="shared" ref="Y85:Y91" si="42">H85/F85</f>
        <v>0</v>
      </c>
    </row>
    <row r="86" spans="2:25" x14ac:dyDescent="0.25">
      <c r="B86" s="53"/>
      <c r="C86" s="10" t="s">
        <v>94</v>
      </c>
      <c r="D86" s="10">
        <v>2</v>
      </c>
      <c r="E86" s="10">
        <v>5</v>
      </c>
      <c r="F86" s="10">
        <v>4</v>
      </c>
      <c r="G86" s="10">
        <v>1</v>
      </c>
      <c r="H86" s="10">
        <v>2</v>
      </c>
      <c r="I86" s="10">
        <v>1</v>
      </c>
      <c r="J86" s="10">
        <v>1</v>
      </c>
      <c r="K86" s="10">
        <v>0</v>
      </c>
      <c r="L86" s="10">
        <v>0</v>
      </c>
      <c r="M86" s="10">
        <v>3</v>
      </c>
      <c r="N86" s="10">
        <v>1</v>
      </c>
      <c r="O86" s="10">
        <v>0</v>
      </c>
      <c r="P86" s="10">
        <v>1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67">
        <f t="shared" si="40"/>
        <v>0.6</v>
      </c>
      <c r="W86" s="67">
        <f t="shared" si="41"/>
        <v>0.75</v>
      </c>
      <c r="X86" s="43">
        <f t="shared" ref="X86" si="43">V86+W86</f>
        <v>1.35</v>
      </c>
      <c r="Y86" s="68">
        <f t="shared" si="42"/>
        <v>0.5</v>
      </c>
    </row>
    <row r="87" spans="2:25" x14ac:dyDescent="0.25">
      <c r="B87" s="53"/>
      <c r="C87" s="10" t="s">
        <v>110</v>
      </c>
      <c r="D87" s="10">
        <v>3</v>
      </c>
      <c r="E87" s="10">
        <v>8</v>
      </c>
      <c r="F87" s="10">
        <v>6</v>
      </c>
      <c r="G87" s="10">
        <v>4</v>
      </c>
      <c r="H87" s="10">
        <v>4</v>
      </c>
      <c r="I87" s="10">
        <v>2</v>
      </c>
      <c r="J87" s="10">
        <v>1</v>
      </c>
      <c r="K87" s="10">
        <v>1</v>
      </c>
      <c r="L87" s="10">
        <v>0</v>
      </c>
      <c r="M87" s="10">
        <v>1</v>
      </c>
      <c r="N87" s="10">
        <v>2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67">
        <f t="shared" si="40"/>
        <v>0.75</v>
      </c>
      <c r="W87" s="67">
        <f t="shared" si="41"/>
        <v>1.1666666666666667</v>
      </c>
      <c r="X87" s="43">
        <f t="shared" ref="X87" si="44">V87+W87</f>
        <v>1.9166666666666667</v>
      </c>
      <c r="Y87" s="68">
        <f t="shared" si="42"/>
        <v>0.66666666666666663</v>
      </c>
    </row>
    <row r="88" spans="2:25" x14ac:dyDescent="0.25">
      <c r="B88" s="53"/>
      <c r="C88" s="10" t="s">
        <v>80</v>
      </c>
      <c r="D88" s="10">
        <v>2</v>
      </c>
      <c r="E88" s="10">
        <v>8</v>
      </c>
      <c r="F88" s="10">
        <v>8</v>
      </c>
      <c r="G88" s="10">
        <v>3</v>
      </c>
      <c r="H88" s="10">
        <v>4</v>
      </c>
      <c r="I88" s="10">
        <v>3</v>
      </c>
      <c r="J88" s="10">
        <v>1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</v>
      </c>
      <c r="Q88" s="10">
        <v>0</v>
      </c>
      <c r="R88" s="10">
        <v>0</v>
      </c>
      <c r="S88" s="10">
        <v>0</v>
      </c>
      <c r="T88" s="10">
        <v>1</v>
      </c>
      <c r="U88" s="10">
        <v>0</v>
      </c>
      <c r="V88" s="67">
        <f t="shared" si="40"/>
        <v>0.5</v>
      </c>
      <c r="W88" s="67">
        <f t="shared" si="41"/>
        <v>0.625</v>
      </c>
      <c r="X88" s="43">
        <f t="shared" ref="X88" si="45">V88+W88</f>
        <v>1.125</v>
      </c>
      <c r="Y88" s="68">
        <f t="shared" si="42"/>
        <v>0.5</v>
      </c>
    </row>
    <row r="89" spans="2:25" x14ac:dyDescent="0.25">
      <c r="B89" s="53"/>
      <c r="C89" s="10" t="s">
        <v>103</v>
      </c>
      <c r="D89" s="10">
        <v>3</v>
      </c>
      <c r="E89" s="10">
        <v>13</v>
      </c>
      <c r="F89" s="10">
        <v>10</v>
      </c>
      <c r="G89" s="10">
        <v>2</v>
      </c>
      <c r="H89" s="10">
        <v>2</v>
      </c>
      <c r="I89" s="10">
        <v>2</v>
      </c>
      <c r="J89" s="10">
        <v>0</v>
      </c>
      <c r="K89" s="10">
        <v>0</v>
      </c>
      <c r="L89" s="10">
        <v>0</v>
      </c>
      <c r="M89" s="10">
        <v>0</v>
      </c>
      <c r="N89" s="10">
        <v>2</v>
      </c>
      <c r="O89" s="10">
        <v>0</v>
      </c>
      <c r="P89" s="10">
        <v>1</v>
      </c>
      <c r="Q89" s="10">
        <v>1</v>
      </c>
      <c r="R89" s="10">
        <v>0</v>
      </c>
      <c r="S89" s="10">
        <v>0</v>
      </c>
      <c r="T89" s="10">
        <v>1</v>
      </c>
      <c r="U89" s="10">
        <v>0</v>
      </c>
      <c r="V89" s="67">
        <f t="shared" si="40"/>
        <v>0.38461538461538464</v>
      </c>
      <c r="W89" s="67">
        <f t="shared" si="41"/>
        <v>0.2</v>
      </c>
      <c r="X89" s="67">
        <f t="shared" ref="X89" si="46">V89+W89</f>
        <v>0.58461538461538465</v>
      </c>
      <c r="Y89" s="68">
        <f t="shared" si="42"/>
        <v>0.2</v>
      </c>
    </row>
    <row r="90" spans="2:25" x14ac:dyDescent="0.25">
      <c r="B90" s="53"/>
      <c r="C90" s="10" t="s">
        <v>77</v>
      </c>
      <c r="D90" s="10">
        <v>3</v>
      </c>
      <c r="E90" s="1">
        <v>10</v>
      </c>
      <c r="F90" s="10">
        <v>9</v>
      </c>
      <c r="G90" s="10">
        <v>1</v>
      </c>
      <c r="H90" s="10">
        <v>3</v>
      </c>
      <c r="I90" s="10">
        <v>3</v>
      </c>
      <c r="J90" s="10">
        <v>0</v>
      </c>
      <c r="K90" s="10">
        <v>0</v>
      </c>
      <c r="L90" s="10">
        <v>0</v>
      </c>
      <c r="M90" s="10">
        <v>1</v>
      </c>
      <c r="N90" s="10">
        <v>1</v>
      </c>
      <c r="O90" s="10">
        <v>0</v>
      </c>
      <c r="P90" s="10">
        <v>3</v>
      </c>
      <c r="Q90" s="10">
        <v>0</v>
      </c>
      <c r="R90" s="10">
        <v>0</v>
      </c>
      <c r="S90" s="10">
        <v>0</v>
      </c>
      <c r="T90" s="10">
        <v>0</v>
      </c>
      <c r="U90" s="10">
        <v>1</v>
      </c>
      <c r="V90" s="67">
        <f t="shared" si="40"/>
        <v>0.4</v>
      </c>
      <c r="W90" s="67">
        <f t="shared" si="41"/>
        <v>0.33333333333333331</v>
      </c>
      <c r="X90" s="67">
        <f t="shared" ref="X90" si="47">V90+W90</f>
        <v>0.73333333333333339</v>
      </c>
      <c r="Y90" s="68">
        <f t="shared" si="42"/>
        <v>0.33333333333333331</v>
      </c>
    </row>
    <row r="91" spans="2:25" x14ac:dyDescent="0.25">
      <c r="B91" s="53"/>
      <c r="C91" s="15" t="s">
        <v>79</v>
      </c>
      <c r="D91" s="15">
        <v>6</v>
      </c>
      <c r="E91" s="15">
        <f t="shared" ref="E91:U91" si="48">SUM(E85:E90)</f>
        <v>46</v>
      </c>
      <c r="F91" s="15">
        <f t="shared" si="48"/>
        <v>39</v>
      </c>
      <c r="G91" s="15">
        <f t="shared" si="48"/>
        <v>11</v>
      </c>
      <c r="H91" s="15">
        <f t="shared" si="48"/>
        <v>15</v>
      </c>
      <c r="I91" s="15">
        <f t="shared" si="48"/>
        <v>11</v>
      </c>
      <c r="J91" s="15">
        <f t="shared" si="48"/>
        <v>3</v>
      </c>
      <c r="K91" s="15">
        <f t="shared" si="48"/>
        <v>1</v>
      </c>
      <c r="L91" s="15">
        <f t="shared" si="48"/>
        <v>0</v>
      </c>
      <c r="M91" s="15">
        <f t="shared" si="48"/>
        <v>5</v>
      </c>
      <c r="N91" s="15">
        <f t="shared" si="48"/>
        <v>6</v>
      </c>
      <c r="O91" s="15">
        <f t="shared" si="48"/>
        <v>0</v>
      </c>
      <c r="P91" s="15">
        <f t="shared" si="48"/>
        <v>6</v>
      </c>
      <c r="Q91" s="15">
        <f t="shared" si="48"/>
        <v>1</v>
      </c>
      <c r="R91" s="15">
        <f t="shared" si="48"/>
        <v>0</v>
      </c>
      <c r="S91" s="15">
        <f t="shared" si="48"/>
        <v>0</v>
      </c>
      <c r="T91" s="15">
        <f t="shared" si="48"/>
        <v>2</v>
      </c>
      <c r="U91" s="15">
        <f t="shared" si="48"/>
        <v>1</v>
      </c>
      <c r="V91" s="112">
        <f t="shared" si="40"/>
        <v>0.47826086956521741</v>
      </c>
      <c r="W91" s="112">
        <f t="shared" si="41"/>
        <v>0.51282051282051277</v>
      </c>
      <c r="X91" s="80">
        <f t="shared" si="37"/>
        <v>0.99108138238573018</v>
      </c>
      <c r="Y91" s="113">
        <f t="shared" si="42"/>
        <v>0.38461538461538464</v>
      </c>
    </row>
    <row r="92" spans="2:25" x14ac:dyDescent="0.25">
      <c r="B92" s="53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80"/>
      <c r="W92" s="80"/>
      <c r="X92" s="80"/>
      <c r="Y92" s="81"/>
    </row>
    <row r="93" spans="2:25" ht="15.75" thickBot="1" x14ac:dyDescent="0.3">
      <c r="B93" s="33"/>
      <c r="C93" s="16" t="s">
        <v>81</v>
      </c>
      <c r="D93" s="16">
        <f t="shared" ref="D93:U93" si="49">D82+D91</f>
        <v>19</v>
      </c>
      <c r="E93" s="16">
        <f t="shared" si="49"/>
        <v>85</v>
      </c>
      <c r="F93" s="16">
        <f t="shared" si="49"/>
        <v>76</v>
      </c>
      <c r="G93" s="16">
        <f t="shared" si="49"/>
        <v>21</v>
      </c>
      <c r="H93" s="16">
        <f t="shared" si="49"/>
        <v>29</v>
      </c>
      <c r="I93" s="16">
        <f t="shared" si="49"/>
        <v>20</v>
      </c>
      <c r="J93" s="16">
        <f t="shared" si="49"/>
        <v>6</v>
      </c>
      <c r="K93" s="16">
        <f t="shared" si="49"/>
        <v>2</v>
      </c>
      <c r="L93" s="16">
        <f t="shared" si="49"/>
        <v>1</v>
      </c>
      <c r="M93" s="16">
        <f t="shared" si="49"/>
        <v>18</v>
      </c>
      <c r="N93" s="16">
        <f t="shared" si="49"/>
        <v>8</v>
      </c>
      <c r="O93" s="16">
        <f t="shared" si="49"/>
        <v>0</v>
      </c>
      <c r="P93" s="16">
        <f t="shared" si="49"/>
        <v>17</v>
      </c>
      <c r="Q93" s="16">
        <f t="shared" si="49"/>
        <v>1</v>
      </c>
      <c r="R93" s="16">
        <f t="shared" si="49"/>
        <v>0</v>
      </c>
      <c r="S93" s="16">
        <f t="shared" si="49"/>
        <v>3</v>
      </c>
      <c r="T93" s="16">
        <f t="shared" si="49"/>
        <v>4</v>
      </c>
      <c r="U93" s="16">
        <f t="shared" si="49"/>
        <v>1</v>
      </c>
      <c r="V93" s="114">
        <f>(H93+N93+Q93)/(F93+N93+Q93+O93)</f>
        <v>0.44705882352941179</v>
      </c>
      <c r="W93" s="114">
        <f>(I93+J93*2+K93*3+L93*4)/F93</f>
        <v>0.55263157894736847</v>
      </c>
      <c r="X93" s="88">
        <f t="shared" si="37"/>
        <v>0.99969040247678032</v>
      </c>
      <c r="Y93" s="115">
        <f>H93/F93</f>
        <v>0.38157894736842107</v>
      </c>
    </row>
    <row r="94" spans="2:25" x14ac:dyDescent="0.25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80"/>
      <c r="W94" s="80"/>
      <c r="X94" s="80"/>
      <c r="Y94" s="80"/>
    </row>
    <row r="95" spans="2:25" ht="15.75" thickBot="1" x14ac:dyDescent="0.3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80"/>
      <c r="W95" s="80"/>
      <c r="X95" s="80"/>
      <c r="Y95" s="91"/>
    </row>
    <row r="96" spans="2:25" ht="18.75" x14ac:dyDescent="0.3">
      <c r="B96" s="55" t="s">
        <v>160</v>
      </c>
      <c r="C96" s="32" t="s">
        <v>78</v>
      </c>
      <c r="D96" s="32" t="s">
        <v>39</v>
      </c>
      <c r="E96" s="32" t="s">
        <v>40</v>
      </c>
      <c r="F96" s="32" t="s">
        <v>0</v>
      </c>
      <c r="G96" s="32" t="s">
        <v>1</v>
      </c>
      <c r="H96" s="32" t="s">
        <v>2</v>
      </c>
      <c r="I96" s="32" t="s">
        <v>8</v>
      </c>
      <c r="J96" s="32" t="s">
        <v>10</v>
      </c>
      <c r="K96" s="32" t="s">
        <v>41</v>
      </c>
      <c r="L96" s="32" t="s">
        <v>42</v>
      </c>
      <c r="M96" s="32" t="s">
        <v>3</v>
      </c>
      <c r="N96" s="32" t="s">
        <v>4</v>
      </c>
      <c r="O96" s="32" t="s">
        <v>43</v>
      </c>
      <c r="P96" s="32" t="s">
        <v>5</v>
      </c>
      <c r="Q96" s="32" t="s">
        <v>44</v>
      </c>
      <c r="R96" s="32" t="s">
        <v>45</v>
      </c>
      <c r="S96" s="32" t="s">
        <v>46</v>
      </c>
      <c r="T96" s="32" t="s">
        <v>47</v>
      </c>
      <c r="U96" s="32" t="s">
        <v>48</v>
      </c>
      <c r="V96" s="83" t="s">
        <v>49</v>
      </c>
      <c r="W96" s="83" t="s">
        <v>50</v>
      </c>
      <c r="X96" s="83" t="s">
        <v>51</v>
      </c>
      <c r="Y96" s="84" t="s">
        <v>52</v>
      </c>
    </row>
    <row r="97" spans="2:25" ht="18.75" x14ac:dyDescent="0.3">
      <c r="B97" s="56" t="s">
        <v>116</v>
      </c>
      <c r="C97" s="10" t="s">
        <v>68</v>
      </c>
      <c r="D97" s="10">
        <v>1</v>
      </c>
      <c r="E97" s="10">
        <v>5</v>
      </c>
      <c r="F97" s="10">
        <v>4</v>
      </c>
      <c r="G97" s="10">
        <v>1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1</v>
      </c>
      <c r="O97" s="10">
        <v>0</v>
      </c>
      <c r="P97" s="10">
        <v>1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67">
        <v>0.2</v>
      </c>
      <c r="W97" s="67">
        <v>0</v>
      </c>
      <c r="X97" s="67">
        <v>0.2</v>
      </c>
      <c r="Y97" s="68">
        <v>0</v>
      </c>
    </row>
    <row r="98" spans="2:25" ht="15.75" thickBot="1" x14ac:dyDescent="0.3">
      <c r="B98" s="33"/>
      <c r="C98" s="16" t="s">
        <v>81</v>
      </c>
      <c r="D98" s="16">
        <v>1</v>
      </c>
      <c r="E98" s="16">
        <v>5</v>
      </c>
      <c r="F98" s="16">
        <v>4</v>
      </c>
      <c r="G98" s="16">
        <v>1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1</v>
      </c>
      <c r="O98" s="16">
        <v>0</v>
      </c>
      <c r="P98" s="16">
        <v>1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14">
        <v>0.2</v>
      </c>
      <c r="W98" s="114">
        <v>0</v>
      </c>
      <c r="X98" s="114">
        <v>0.2</v>
      </c>
      <c r="Y98" s="115">
        <v>0</v>
      </c>
    </row>
    <row r="99" spans="2:25" x14ac:dyDescent="0.25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116"/>
      <c r="W99" s="116"/>
      <c r="X99" s="116"/>
      <c r="Y99" s="116"/>
    </row>
    <row r="100" spans="2:25" ht="15.75" thickBot="1" x14ac:dyDescent="0.3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116"/>
      <c r="W100" s="116"/>
      <c r="X100" s="116"/>
      <c r="Y100" s="116"/>
    </row>
    <row r="101" spans="2:25" ht="18.75" x14ac:dyDescent="0.3">
      <c r="B101" s="55" t="s">
        <v>210</v>
      </c>
      <c r="C101" s="32" t="s">
        <v>78</v>
      </c>
      <c r="D101" s="32" t="s">
        <v>39</v>
      </c>
      <c r="E101" s="32" t="s">
        <v>40</v>
      </c>
      <c r="F101" s="32" t="s">
        <v>0</v>
      </c>
      <c r="G101" s="32" t="s">
        <v>1</v>
      </c>
      <c r="H101" s="32" t="s">
        <v>2</v>
      </c>
      <c r="I101" s="32" t="s">
        <v>8</v>
      </c>
      <c r="J101" s="32" t="s">
        <v>10</v>
      </c>
      <c r="K101" s="32" t="s">
        <v>41</v>
      </c>
      <c r="L101" s="32" t="s">
        <v>42</v>
      </c>
      <c r="M101" s="32" t="s">
        <v>3</v>
      </c>
      <c r="N101" s="32" t="s">
        <v>4</v>
      </c>
      <c r="O101" s="32" t="s">
        <v>43</v>
      </c>
      <c r="P101" s="32" t="s">
        <v>5</v>
      </c>
      <c r="Q101" s="32" t="s">
        <v>44</v>
      </c>
      <c r="R101" s="32" t="s">
        <v>45</v>
      </c>
      <c r="S101" s="32" t="s">
        <v>46</v>
      </c>
      <c r="T101" s="32" t="s">
        <v>47</v>
      </c>
      <c r="U101" s="32" t="s">
        <v>48</v>
      </c>
      <c r="V101" s="32" t="s">
        <v>49</v>
      </c>
      <c r="W101" s="118" t="s">
        <v>50</v>
      </c>
      <c r="X101" s="118" t="s">
        <v>51</v>
      </c>
      <c r="Y101" s="119" t="s">
        <v>52</v>
      </c>
    </row>
    <row r="102" spans="2:25" ht="18.75" x14ac:dyDescent="0.3">
      <c r="B102" s="56" t="s">
        <v>211</v>
      </c>
      <c r="C102" s="10" t="s">
        <v>70</v>
      </c>
      <c r="D102" s="10">
        <v>1</v>
      </c>
      <c r="E102" s="10">
        <v>2</v>
      </c>
      <c r="F102" s="10">
        <v>2</v>
      </c>
      <c r="G102" s="10">
        <v>0</v>
      </c>
      <c r="H102" s="10">
        <v>1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28">
        <v>0.5</v>
      </c>
      <c r="W102" s="67">
        <v>0.5</v>
      </c>
      <c r="X102" s="67">
        <v>1</v>
      </c>
      <c r="Y102" s="68">
        <v>0.5</v>
      </c>
    </row>
    <row r="103" spans="2:25" ht="15.75" thickBot="1" x14ac:dyDescent="0.3">
      <c r="B103" s="33"/>
      <c r="C103" s="16" t="s">
        <v>81</v>
      </c>
      <c r="D103" s="16">
        <v>1</v>
      </c>
      <c r="E103" s="16">
        <v>2</v>
      </c>
      <c r="F103" s="16">
        <v>2</v>
      </c>
      <c r="G103" s="16">
        <v>0</v>
      </c>
      <c r="H103" s="16">
        <v>1</v>
      </c>
      <c r="I103" s="16">
        <v>1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23">
        <v>0.5</v>
      </c>
      <c r="W103" s="114">
        <v>0.5</v>
      </c>
      <c r="X103" s="114">
        <v>1</v>
      </c>
      <c r="Y103" s="115">
        <v>0.5</v>
      </c>
    </row>
    <row r="104" spans="2:25" x14ac:dyDescent="0.25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80"/>
      <c r="W104" s="80"/>
      <c r="X104" s="80"/>
      <c r="Y104" s="80"/>
    </row>
    <row r="105" spans="2:25" ht="15.75" thickBot="1" x14ac:dyDescent="0.3">
      <c r="V105" s="80"/>
      <c r="W105" s="80"/>
      <c r="X105" s="80"/>
      <c r="Y105" s="91"/>
    </row>
    <row r="106" spans="2:25" ht="18.75" x14ac:dyDescent="0.3">
      <c r="B106" s="55" t="s">
        <v>100</v>
      </c>
      <c r="C106" s="32" t="s">
        <v>78</v>
      </c>
      <c r="D106" s="32" t="s">
        <v>39</v>
      </c>
      <c r="E106" s="32" t="s">
        <v>40</v>
      </c>
      <c r="F106" s="32" t="s">
        <v>0</v>
      </c>
      <c r="G106" s="32" t="s">
        <v>1</v>
      </c>
      <c r="H106" s="32" t="s">
        <v>2</v>
      </c>
      <c r="I106" s="32" t="s">
        <v>8</v>
      </c>
      <c r="J106" s="32" t="s">
        <v>10</v>
      </c>
      <c r="K106" s="32" t="s">
        <v>41</v>
      </c>
      <c r="L106" s="32" t="s">
        <v>42</v>
      </c>
      <c r="M106" s="32" t="s">
        <v>3</v>
      </c>
      <c r="N106" s="32" t="s">
        <v>4</v>
      </c>
      <c r="O106" s="32" t="s">
        <v>43</v>
      </c>
      <c r="P106" s="32" t="s">
        <v>5</v>
      </c>
      <c r="Q106" s="32" t="s">
        <v>44</v>
      </c>
      <c r="R106" s="32" t="s">
        <v>45</v>
      </c>
      <c r="S106" s="32" t="s">
        <v>46</v>
      </c>
      <c r="T106" s="32" t="s">
        <v>47</v>
      </c>
      <c r="U106" s="32" t="s">
        <v>48</v>
      </c>
      <c r="V106" s="83" t="s">
        <v>49</v>
      </c>
      <c r="W106" s="83" t="s">
        <v>50</v>
      </c>
      <c r="X106" s="83" t="s">
        <v>51</v>
      </c>
      <c r="Y106" s="84" t="s">
        <v>52</v>
      </c>
    </row>
    <row r="107" spans="2:25" ht="15" customHeight="1" x14ac:dyDescent="0.3">
      <c r="B107" s="56" t="s">
        <v>102</v>
      </c>
      <c r="C107" s="10" t="s">
        <v>68</v>
      </c>
      <c r="D107" s="10">
        <v>1</v>
      </c>
      <c r="E107" s="10">
        <v>1</v>
      </c>
      <c r="F107" s="10">
        <v>1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67">
        <v>0</v>
      </c>
      <c r="W107" s="67">
        <v>0</v>
      </c>
      <c r="X107" s="67">
        <v>0</v>
      </c>
      <c r="Y107" s="68">
        <v>0</v>
      </c>
    </row>
    <row r="108" spans="2:25" ht="15.75" thickBot="1" x14ac:dyDescent="0.3">
      <c r="B108" s="33"/>
      <c r="C108" s="16" t="s">
        <v>81</v>
      </c>
      <c r="D108" s="16">
        <v>1</v>
      </c>
      <c r="E108" s="16">
        <v>1</v>
      </c>
      <c r="F108" s="16">
        <v>1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1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14">
        <v>0</v>
      </c>
      <c r="W108" s="114">
        <v>0</v>
      </c>
      <c r="X108" s="114">
        <v>0</v>
      </c>
      <c r="Y108" s="115">
        <v>0</v>
      </c>
    </row>
    <row r="109" spans="2:25" x14ac:dyDescent="0.25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80"/>
      <c r="W109" s="80"/>
      <c r="X109" s="80"/>
      <c r="Y109" s="80"/>
    </row>
    <row r="110" spans="2:25" ht="15.75" thickBot="1" x14ac:dyDescent="0.3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80"/>
      <c r="W110" s="80"/>
      <c r="X110" s="80"/>
      <c r="Y110" s="91"/>
    </row>
    <row r="111" spans="2:25" ht="18.75" x14ac:dyDescent="0.3">
      <c r="B111" s="55" t="s">
        <v>106</v>
      </c>
      <c r="C111" s="32" t="s">
        <v>78</v>
      </c>
      <c r="D111" s="32" t="s">
        <v>39</v>
      </c>
      <c r="E111" s="32" t="s">
        <v>40</v>
      </c>
      <c r="F111" s="32" t="s">
        <v>0</v>
      </c>
      <c r="G111" s="32" t="s">
        <v>1</v>
      </c>
      <c r="H111" s="32" t="s">
        <v>2</v>
      </c>
      <c r="I111" s="32" t="s">
        <v>8</v>
      </c>
      <c r="J111" s="32" t="s">
        <v>10</v>
      </c>
      <c r="K111" s="32" t="s">
        <v>41</v>
      </c>
      <c r="L111" s="32" t="s">
        <v>42</v>
      </c>
      <c r="M111" s="32" t="s">
        <v>3</v>
      </c>
      <c r="N111" s="32" t="s">
        <v>4</v>
      </c>
      <c r="O111" s="32" t="s">
        <v>43</v>
      </c>
      <c r="P111" s="32" t="s">
        <v>5</v>
      </c>
      <c r="Q111" s="32" t="s">
        <v>44</v>
      </c>
      <c r="R111" s="32" t="s">
        <v>45</v>
      </c>
      <c r="S111" s="32" t="s">
        <v>46</v>
      </c>
      <c r="T111" s="32" t="s">
        <v>47</v>
      </c>
      <c r="U111" s="32" t="s">
        <v>48</v>
      </c>
      <c r="V111" s="83" t="s">
        <v>49</v>
      </c>
      <c r="W111" s="83" t="s">
        <v>50</v>
      </c>
      <c r="X111" s="83" t="s">
        <v>51</v>
      </c>
      <c r="Y111" s="84" t="s">
        <v>52</v>
      </c>
    </row>
    <row r="112" spans="2:25" ht="18.75" x14ac:dyDescent="0.3">
      <c r="B112" s="56" t="s">
        <v>114</v>
      </c>
      <c r="C112" s="10" t="s">
        <v>67</v>
      </c>
      <c r="D112" s="10">
        <v>3</v>
      </c>
      <c r="E112" s="10">
        <v>9</v>
      </c>
      <c r="F112" s="10">
        <v>7</v>
      </c>
      <c r="G112" s="10">
        <v>3</v>
      </c>
      <c r="H112" s="10">
        <v>5</v>
      </c>
      <c r="I112" s="10">
        <v>5</v>
      </c>
      <c r="J112" s="10">
        <v>0</v>
      </c>
      <c r="K112" s="10">
        <v>0</v>
      </c>
      <c r="L112" s="10">
        <v>0</v>
      </c>
      <c r="M112" s="10">
        <v>6</v>
      </c>
      <c r="N112" s="10">
        <v>0</v>
      </c>
      <c r="O112" s="10">
        <v>0</v>
      </c>
      <c r="P112" s="10">
        <v>1</v>
      </c>
      <c r="Q112" s="10">
        <v>2</v>
      </c>
      <c r="R112" s="10">
        <v>0</v>
      </c>
      <c r="S112" s="10">
        <v>0</v>
      </c>
      <c r="T112" s="10">
        <v>0</v>
      </c>
      <c r="U112" s="10">
        <v>0</v>
      </c>
      <c r="V112" s="67">
        <v>0.77777777777777779</v>
      </c>
      <c r="W112" s="67">
        <v>0.7142857142857143</v>
      </c>
      <c r="X112" s="43">
        <v>1.4920634920634921</v>
      </c>
      <c r="Y112" s="68">
        <v>0.7142857142857143</v>
      </c>
    </row>
    <row r="113" spans="2:25" x14ac:dyDescent="0.25">
      <c r="B113" s="53"/>
      <c r="C113" s="10" t="s">
        <v>68</v>
      </c>
      <c r="D113" s="10">
        <v>2</v>
      </c>
      <c r="E113" s="10">
        <v>6</v>
      </c>
      <c r="F113" s="10">
        <v>5</v>
      </c>
      <c r="G113" s="10">
        <v>1</v>
      </c>
      <c r="H113" s="10">
        <v>2</v>
      </c>
      <c r="I113" s="10">
        <v>2</v>
      </c>
      <c r="J113" s="10">
        <v>0</v>
      </c>
      <c r="K113" s="10">
        <v>0</v>
      </c>
      <c r="L113" s="10">
        <v>0</v>
      </c>
      <c r="M113" s="10">
        <v>3</v>
      </c>
      <c r="N113" s="10">
        <v>1</v>
      </c>
      <c r="O113" s="10">
        <v>0</v>
      </c>
      <c r="P113" s="10">
        <v>2</v>
      </c>
      <c r="Q113" s="10">
        <v>0</v>
      </c>
      <c r="R113" s="10">
        <v>0</v>
      </c>
      <c r="S113" s="10">
        <v>0</v>
      </c>
      <c r="T113" s="10">
        <v>1</v>
      </c>
      <c r="U113" s="10">
        <v>0</v>
      </c>
      <c r="V113" s="67">
        <v>0.5</v>
      </c>
      <c r="W113" s="67">
        <v>0.4</v>
      </c>
      <c r="X113" s="67">
        <v>0.9</v>
      </c>
      <c r="Y113" s="68">
        <v>0.4</v>
      </c>
    </row>
    <row r="114" spans="2:25" x14ac:dyDescent="0.25">
      <c r="B114" s="53"/>
      <c r="C114" s="15" t="s">
        <v>78</v>
      </c>
      <c r="D114" s="15">
        <f t="shared" ref="D114:U114" si="50">SUM(D112:D113)</f>
        <v>5</v>
      </c>
      <c r="E114" s="15">
        <f t="shared" si="50"/>
        <v>15</v>
      </c>
      <c r="F114" s="15">
        <f t="shared" si="50"/>
        <v>12</v>
      </c>
      <c r="G114" s="15">
        <f t="shared" si="50"/>
        <v>4</v>
      </c>
      <c r="H114" s="15">
        <f t="shared" si="50"/>
        <v>7</v>
      </c>
      <c r="I114" s="15">
        <f t="shared" si="50"/>
        <v>7</v>
      </c>
      <c r="J114" s="15">
        <f t="shared" si="50"/>
        <v>0</v>
      </c>
      <c r="K114" s="15">
        <f t="shared" si="50"/>
        <v>0</v>
      </c>
      <c r="L114" s="15">
        <f t="shared" si="50"/>
        <v>0</v>
      </c>
      <c r="M114" s="15">
        <f t="shared" si="50"/>
        <v>9</v>
      </c>
      <c r="N114" s="15">
        <f t="shared" si="50"/>
        <v>1</v>
      </c>
      <c r="O114" s="15">
        <f t="shared" si="50"/>
        <v>0</v>
      </c>
      <c r="P114" s="15">
        <f t="shared" si="50"/>
        <v>3</v>
      </c>
      <c r="Q114" s="15">
        <f t="shared" si="50"/>
        <v>2</v>
      </c>
      <c r="R114" s="15">
        <f t="shared" si="50"/>
        <v>0</v>
      </c>
      <c r="S114" s="15">
        <f t="shared" si="50"/>
        <v>0</v>
      </c>
      <c r="T114" s="15">
        <f t="shared" si="50"/>
        <v>1</v>
      </c>
      <c r="U114" s="15">
        <f t="shared" si="50"/>
        <v>0</v>
      </c>
      <c r="V114" s="112">
        <f>(H114+N114+Q114)/(F114+N114+Q114+O114)</f>
        <v>0.66666666666666663</v>
      </c>
      <c r="W114" s="112">
        <f>(I114+J114*2+K114*3+L114*4)/F114</f>
        <v>0.58333333333333337</v>
      </c>
      <c r="X114" s="80">
        <f t="shared" si="37"/>
        <v>1.25</v>
      </c>
      <c r="Y114" s="113">
        <f>H114/F114</f>
        <v>0.58333333333333337</v>
      </c>
    </row>
    <row r="115" spans="2:25" x14ac:dyDescent="0.25">
      <c r="B115" s="53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80"/>
      <c r="W115" s="80"/>
      <c r="X115" s="80"/>
      <c r="Y115" s="81"/>
    </row>
    <row r="116" spans="2:25" x14ac:dyDescent="0.25">
      <c r="B116" s="53"/>
      <c r="C116" s="15" t="s">
        <v>79</v>
      </c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80"/>
      <c r="W116" s="80"/>
      <c r="X116" s="80"/>
      <c r="Y116" s="81"/>
    </row>
    <row r="117" spans="2:25" x14ac:dyDescent="0.25">
      <c r="B117" s="53"/>
      <c r="C117" s="10" t="s">
        <v>76</v>
      </c>
      <c r="D117" s="35">
        <v>2</v>
      </c>
      <c r="E117" s="35">
        <v>8</v>
      </c>
      <c r="F117" s="35">
        <v>7</v>
      </c>
      <c r="G117" s="35">
        <v>3</v>
      </c>
      <c r="H117" s="35">
        <v>2</v>
      </c>
      <c r="I117" s="35">
        <v>2</v>
      </c>
      <c r="J117" s="35">
        <v>0</v>
      </c>
      <c r="K117" s="35">
        <v>0</v>
      </c>
      <c r="L117" s="35">
        <v>0</v>
      </c>
      <c r="M117" s="35">
        <v>1</v>
      </c>
      <c r="N117" s="35">
        <v>1</v>
      </c>
      <c r="O117" s="35">
        <v>0</v>
      </c>
      <c r="P117" s="35">
        <v>2</v>
      </c>
      <c r="Q117" s="35">
        <v>0</v>
      </c>
      <c r="R117" s="35">
        <v>1</v>
      </c>
      <c r="S117" s="35">
        <v>0</v>
      </c>
      <c r="T117" s="35">
        <v>1</v>
      </c>
      <c r="U117" s="35">
        <v>0</v>
      </c>
      <c r="V117" s="67">
        <f>(H117+N117+Q117)/(F117+N117+Q117+O117)</f>
        <v>0.375</v>
      </c>
      <c r="W117" s="67">
        <f>(I117+J117*2+K117*3+L117*4)/F117</f>
        <v>0.2857142857142857</v>
      </c>
      <c r="X117" s="67">
        <f t="shared" ref="X117:X140" si="51">V117+W117</f>
        <v>0.6607142857142857</v>
      </c>
      <c r="Y117" s="68">
        <f>H117/F117</f>
        <v>0.2857142857142857</v>
      </c>
    </row>
    <row r="118" spans="2:25" x14ac:dyDescent="0.25">
      <c r="B118" s="53"/>
      <c r="C118" s="10" t="s">
        <v>94</v>
      </c>
      <c r="D118" s="10">
        <v>3</v>
      </c>
      <c r="E118" s="10">
        <v>5</v>
      </c>
      <c r="F118" s="10">
        <v>3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1</v>
      </c>
      <c r="O118" s="10">
        <v>0</v>
      </c>
      <c r="P118" s="10">
        <v>2</v>
      </c>
      <c r="Q118" s="10">
        <v>1</v>
      </c>
      <c r="R118" s="10">
        <v>1</v>
      </c>
      <c r="S118" s="10">
        <v>0</v>
      </c>
      <c r="T118" s="10">
        <v>0</v>
      </c>
      <c r="U118" s="10">
        <v>0</v>
      </c>
      <c r="V118" s="67">
        <f>(H118+N118+Q118)/(F118+N118+Q118+O118)</f>
        <v>0.4</v>
      </c>
      <c r="W118" s="67">
        <f>(I118+J118*2+K118*3+L118*4)/F118</f>
        <v>0</v>
      </c>
      <c r="X118" s="67">
        <f t="shared" ref="X118" si="52">V118+W118</f>
        <v>0.4</v>
      </c>
      <c r="Y118" s="68">
        <f>H118/F118</f>
        <v>0</v>
      </c>
    </row>
    <row r="119" spans="2:25" x14ac:dyDescent="0.25">
      <c r="B119" s="53"/>
      <c r="C119" s="1" t="s">
        <v>110</v>
      </c>
      <c r="D119" s="10">
        <v>2</v>
      </c>
      <c r="E119" s="10">
        <v>9</v>
      </c>
      <c r="F119" s="10">
        <v>6</v>
      </c>
      <c r="G119" s="10">
        <v>3</v>
      </c>
      <c r="H119" s="10">
        <v>1</v>
      </c>
      <c r="I119" s="10">
        <v>1</v>
      </c>
      <c r="J119" s="10">
        <v>0</v>
      </c>
      <c r="K119" s="10">
        <v>0</v>
      </c>
      <c r="L119" s="10">
        <v>0</v>
      </c>
      <c r="M119" s="10">
        <v>1</v>
      </c>
      <c r="N119" s="10">
        <v>3</v>
      </c>
      <c r="O119" s="10">
        <v>0</v>
      </c>
      <c r="P119" s="10">
        <v>0</v>
      </c>
      <c r="Q119" s="10">
        <v>0</v>
      </c>
      <c r="R119" s="10">
        <v>2</v>
      </c>
      <c r="S119" s="10">
        <v>0</v>
      </c>
      <c r="T119" s="10">
        <v>1</v>
      </c>
      <c r="U119" s="10">
        <v>0</v>
      </c>
      <c r="V119" s="67">
        <f>(H119+N119+Q119)/(F119+N119+Q119+O119)</f>
        <v>0.44444444444444442</v>
      </c>
      <c r="W119" s="67">
        <f>(I119+J119*2+K119*3+L119*4)/F119</f>
        <v>0.16666666666666666</v>
      </c>
      <c r="X119" s="67">
        <f t="shared" ref="X119" si="53">V119+W119</f>
        <v>0.61111111111111105</v>
      </c>
      <c r="Y119" s="68">
        <f>H119/F119</f>
        <v>0.16666666666666666</v>
      </c>
    </row>
    <row r="120" spans="2:25" x14ac:dyDescent="0.25">
      <c r="B120" s="53"/>
      <c r="C120" s="10" t="s">
        <v>103</v>
      </c>
      <c r="D120" s="10">
        <v>1</v>
      </c>
      <c r="E120" s="1">
        <v>1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1</v>
      </c>
      <c r="R120" s="10">
        <v>0</v>
      </c>
      <c r="S120" s="10">
        <v>0</v>
      </c>
      <c r="T120" s="10">
        <v>0</v>
      </c>
      <c r="U120" s="10">
        <v>0</v>
      </c>
      <c r="V120" s="67">
        <f>(H120+N120+Q120)/(F120+N120+Q120+O120)</f>
        <v>1</v>
      </c>
      <c r="W120" s="67">
        <v>0</v>
      </c>
      <c r="X120" s="67">
        <v>0</v>
      </c>
      <c r="Y120" s="68">
        <v>0</v>
      </c>
    </row>
    <row r="121" spans="2:25" x14ac:dyDescent="0.25">
      <c r="B121" s="53"/>
      <c r="C121" s="15" t="s">
        <v>79</v>
      </c>
      <c r="D121" s="15">
        <f t="shared" ref="D121:U121" si="54">SUM(D117:D120)</f>
        <v>8</v>
      </c>
      <c r="E121" s="15">
        <f t="shared" si="54"/>
        <v>23</v>
      </c>
      <c r="F121" s="15">
        <f t="shared" si="54"/>
        <v>16</v>
      </c>
      <c r="G121" s="15">
        <f t="shared" si="54"/>
        <v>6</v>
      </c>
      <c r="H121" s="15">
        <f t="shared" si="54"/>
        <v>3</v>
      </c>
      <c r="I121" s="15">
        <f t="shared" si="54"/>
        <v>3</v>
      </c>
      <c r="J121" s="15">
        <f t="shared" si="54"/>
        <v>0</v>
      </c>
      <c r="K121" s="15">
        <f t="shared" si="54"/>
        <v>0</v>
      </c>
      <c r="L121" s="15">
        <f t="shared" si="54"/>
        <v>0</v>
      </c>
      <c r="M121" s="15">
        <f t="shared" si="54"/>
        <v>2</v>
      </c>
      <c r="N121" s="15">
        <f t="shared" si="54"/>
        <v>5</v>
      </c>
      <c r="O121" s="15">
        <f t="shared" si="54"/>
        <v>0</v>
      </c>
      <c r="P121" s="15">
        <f t="shared" si="54"/>
        <v>4</v>
      </c>
      <c r="Q121" s="15">
        <f t="shared" si="54"/>
        <v>2</v>
      </c>
      <c r="R121" s="15">
        <f t="shared" si="54"/>
        <v>4</v>
      </c>
      <c r="S121" s="15">
        <f t="shared" si="54"/>
        <v>0</v>
      </c>
      <c r="T121" s="15">
        <f t="shared" si="54"/>
        <v>2</v>
      </c>
      <c r="U121" s="15">
        <f t="shared" si="54"/>
        <v>0</v>
      </c>
      <c r="V121" s="112">
        <f>(H121+N121+Q121)/(F121+N121+Q121+O121)</f>
        <v>0.43478260869565216</v>
      </c>
      <c r="W121" s="112">
        <f>(I121+J121*2+K121*3+L121*4)/F121</f>
        <v>0.1875</v>
      </c>
      <c r="X121" s="112">
        <f t="shared" si="51"/>
        <v>0.62228260869565211</v>
      </c>
      <c r="Y121" s="113">
        <f>H121/F121</f>
        <v>0.1875</v>
      </c>
    </row>
    <row r="122" spans="2:25" x14ac:dyDescent="0.25">
      <c r="B122" s="53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80"/>
      <c r="W122" s="80"/>
      <c r="X122" s="80"/>
      <c r="Y122" s="81"/>
    </row>
    <row r="123" spans="2:25" ht="15.75" thickBot="1" x14ac:dyDescent="0.3">
      <c r="B123" s="33"/>
      <c r="C123" s="16" t="s">
        <v>81</v>
      </c>
      <c r="D123" s="16">
        <f t="shared" ref="D123:U123" si="55">D114+D121</f>
        <v>13</v>
      </c>
      <c r="E123" s="16">
        <f t="shared" si="55"/>
        <v>38</v>
      </c>
      <c r="F123" s="16">
        <f t="shared" si="55"/>
        <v>28</v>
      </c>
      <c r="G123" s="16">
        <f t="shared" si="55"/>
        <v>10</v>
      </c>
      <c r="H123" s="16">
        <f t="shared" si="55"/>
        <v>10</v>
      </c>
      <c r="I123" s="16">
        <f t="shared" si="55"/>
        <v>10</v>
      </c>
      <c r="J123" s="16">
        <f t="shared" si="55"/>
        <v>0</v>
      </c>
      <c r="K123" s="16">
        <f t="shared" si="55"/>
        <v>0</v>
      </c>
      <c r="L123" s="16">
        <f t="shared" si="55"/>
        <v>0</v>
      </c>
      <c r="M123" s="16">
        <f t="shared" si="55"/>
        <v>11</v>
      </c>
      <c r="N123" s="16">
        <f t="shared" si="55"/>
        <v>6</v>
      </c>
      <c r="O123" s="16">
        <f t="shared" si="55"/>
        <v>0</v>
      </c>
      <c r="P123" s="16">
        <f t="shared" si="55"/>
        <v>7</v>
      </c>
      <c r="Q123" s="16">
        <f t="shared" si="55"/>
        <v>4</v>
      </c>
      <c r="R123" s="16">
        <f t="shared" si="55"/>
        <v>4</v>
      </c>
      <c r="S123" s="16">
        <f t="shared" si="55"/>
        <v>0</v>
      </c>
      <c r="T123" s="16">
        <f t="shared" si="55"/>
        <v>3</v>
      </c>
      <c r="U123" s="16">
        <f t="shared" si="55"/>
        <v>0</v>
      </c>
      <c r="V123" s="114">
        <f>(H123+N123+Q123)/(F123+N123+Q123+O123)</f>
        <v>0.52631578947368418</v>
      </c>
      <c r="W123" s="114">
        <f>(I123+J123*2+K123*3+L123*4)/F123</f>
        <v>0.35714285714285715</v>
      </c>
      <c r="X123" s="114">
        <f t="shared" si="51"/>
        <v>0.88345864661654128</v>
      </c>
      <c r="Y123" s="115">
        <f>H123/F123</f>
        <v>0.35714285714285715</v>
      </c>
    </row>
    <row r="124" spans="2:25" x14ac:dyDescent="0.25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80"/>
      <c r="W124" s="80"/>
      <c r="X124" s="80"/>
      <c r="Y124" s="80"/>
    </row>
    <row r="125" spans="2:25" ht="15.75" thickBot="1" x14ac:dyDescent="0.3">
      <c r="V125" s="80"/>
      <c r="W125" s="80"/>
      <c r="X125" s="80"/>
      <c r="Y125" s="91"/>
    </row>
    <row r="126" spans="2:25" ht="18.75" x14ac:dyDescent="0.3">
      <c r="B126" s="55" t="s">
        <v>6</v>
      </c>
      <c r="C126" s="32" t="s">
        <v>78</v>
      </c>
      <c r="D126" s="32" t="s">
        <v>39</v>
      </c>
      <c r="E126" s="32" t="s">
        <v>40</v>
      </c>
      <c r="F126" s="32" t="s">
        <v>0</v>
      </c>
      <c r="G126" s="32" t="s">
        <v>1</v>
      </c>
      <c r="H126" s="32" t="s">
        <v>2</v>
      </c>
      <c r="I126" s="32" t="s">
        <v>8</v>
      </c>
      <c r="J126" s="32" t="s">
        <v>10</v>
      </c>
      <c r="K126" s="32" t="s">
        <v>41</v>
      </c>
      <c r="L126" s="32" t="s">
        <v>42</v>
      </c>
      <c r="M126" s="32" t="s">
        <v>3</v>
      </c>
      <c r="N126" s="32" t="s">
        <v>4</v>
      </c>
      <c r="O126" s="32" t="s">
        <v>43</v>
      </c>
      <c r="P126" s="32" t="s">
        <v>5</v>
      </c>
      <c r="Q126" s="32" t="s">
        <v>44</v>
      </c>
      <c r="R126" s="32" t="s">
        <v>45</v>
      </c>
      <c r="S126" s="32" t="s">
        <v>46</v>
      </c>
      <c r="T126" s="32" t="s">
        <v>47</v>
      </c>
      <c r="U126" s="32" t="s">
        <v>48</v>
      </c>
      <c r="V126" s="83" t="s">
        <v>49</v>
      </c>
      <c r="W126" s="83" t="s">
        <v>50</v>
      </c>
      <c r="X126" s="83" t="s">
        <v>51</v>
      </c>
      <c r="Y126" s="84" t="s">
        <v>52</v>
      </c>
    </row>
    <row r="127" spans="2:25" ht="15" customHeight="1" x14ac:dyDescent="0.3">
      <c r="B127" s="56" t="s">
        <v>93</v>
      </c>
      <c r="C127" s="10" t="s">
        <v>67</v>
      </c>
      <c r="D127" s="10">
        <v>5</v>
      </c>
      <c r="E127" s="10">
        <v>23</v>
      </c>
      <c r="F127" s="10">
        <v>20</v>
      </c>
      <c r="G127" s="10">
        <v>3</v>
      </c>
      <c r="H127" s="10">
        <v>6</v>
      </c>
      <c r="I127" s="10">
        <v>6</v>
      </c>
      <c r="J127" s="10">
        <v>0</v>
      </c>
      <c r="K127" s="10">
        <v>0</v>
      </c>
      <c r="L127" s="10">
        <v>0</v>
      </c>
      <c r="M127" s="10">
        <v>4</v>
      </c>
      <c r="N127" s="10">
        <v>3</v>
      </c>
      <c r="O127" s="10">
        <v>0</v>
      </c>
      <c r="P127" s="10">
        <v>3</v>
      </c>
      <c r="Q127" s="10">
        <v>0</v>
      </c>
      <c r="R127" s="10">
        <v>0</v>
      </c>
      <c r="S127" s="10">
        <v>3</v>
      </c>
      <c r="T127" s="10">
        <v>0</v>
      </c>
      <c r="U127" s="10">
        <v>0</v>
      </c>
      <c r="V127" s="67">
        <v>0.39130434782608697</v>
      </c>
      <c r="W127" s="67">
        <v>0.3</v>
      </c>
      <c r="X127" s="67">
        <v>0.69130434782608696</v>
      </c>
      <c r="Y127" s="68">
        <v>0.3</v>
      </c>
    </row>
    <row r="128" spans="2:25" ht="15" customHeight="1" x14ac:dyDescent="0.25">
      <c r="B128" s="53"/>
      <c r="C128" s="10" t="s">
        <v>68</v>
      </c>
      <c r="D128" s="10">
        <v>4</v>
      </c>
      <c r="E128" s="10">
        <v>19</v>
      </c>
      <c r="F128" s="10">
        <v>17</v>
      </c>
      <c r="G128" s="10">
        <v>3</v>
      </c>
      <c r="H128" s="10">
        <v>7</v>
      </c>
      <c r="I128" s="10">
        <v>5</v>
      </c>
      <c r="J128" s="10">
        <v>2</v>
      </c>
      <c r="K128" s="10">
        <v>0</v>
      </c>
      <c r="L128" s="10">
        <v>0</v>
      </c>
      <c r="M128" s="10">
        <v>4</v>
      </c>
      <c r="N128" s="10">
        <v>1</v>
      </c>
      <c r="O128" s="10">
        <v>0</v>
      </c>
      <c r="P128" s="10">
        <v>1</v>
      </c>
      <c r="Q128" s="10">
        <v>1</v>
      </c>
      <c r="R128" s="10">
        <v>2</v>
      </c>
      <c r="S128" s="10">
        <v>0</v>
      </c>
      <c r="T128" s="10">
        <v>0</v>
      </c>
      <c r="U128" s="10">
        <v>0</v>
      </c>
      <c r="V128" s="67">
        <v>0.47368421052631576</v>
      </c>
      <c r="W128" s="67">
        <v>0.52941176470588236</v>
      </c>
      <c r="X128" s="43">
        <v>1.0030959752321982</v>
      </c>
      <c r="Y128" s="68">
        <v>0.41176470588235292</v>
      </c>
    </row>
    <row r="129" spans="2:25" ht="15" customHeight="1" x14ac:dyDescent="0.25">
      <c r="B129" s="53"/>
      <c r="C129" s="10" t="s">
        <v>69</v>
      </c>
      <c r="D129" s="10">
        <v>3</v>
      </c>
      <c r="E129" s="10">
        <v>13</v>
      </c>
      <c r="F129" s="10">
        <v>10</v>
      </c>
      <c r="G129" s="10">
        <v>5</v>
      </c>
      <c r="H129" s="10">
        <v>4</v>
      </c>
      <c r="I129" s="10">
        <v>4</v>
      </c>
      <c r="J129" s="10">
        <v>0</v>
      </c>
      <c r="K129" s="10">
        <v>0</v>
      </c>
      <c r="L129" s="10">
        <v>0</v>
      </c>
      <c r="M129" s="10">
        <v>2</v>
      </c>
      <c r="N129" s="10">
        <v>2</v>
      </c>
      <c r="O129" s="10">
        <v>0</v>
      </c>
      <c r="P129" s="10">
        <v>0</v>
      </c>
      <c r="Q129" s="10">
        <v>1</v>
      </c>
      <c r="R129" s="10">
        <v>0</v>
      </c>
      <c r="S129" s="10">
        <v>1</v>
      </c>
      <c r="T129" s="10">
        <v>0</v>
      </c>
      <c r="U129" s="10">
        <v>0</v>
      </c>
      <c r="V129" s="67">
        <v>0.53846153846153844</v>
      </c>
      <c r="W129" s="67">
        <v>0.4</v>
      </c>
      <c r="X129" s="67">
        <v>0.93846153846153846</v>
      </c>
      <c r="Y129" s="68">
        <v>0.4</v>
      </c>
    </row>
    <row r="130" spans="2:25" x14ac:dyDescent="0.25">
      <c r="B130" s="53"/>
      <c r="C130" s="15" t="s">
        <v>78</v>
      </c>
      <c r="D130" s="15">
        <f t="shared" ref="D130:U130" si="56">SUM(D127:D129)</f>
        <v>12</v>
      </c>
      <c r="E130" s="15">
        <f t="shared" si="56"/>
        <v>55</v>
      </c>
      <c r="F130" s="15">
        <f t="shared" si="56"/>
        <v>47</v>
      </c>
      <c r="G130" s="15">
        <f t="shared" si="56"/>
        <v>11</v>
      </c>
      <c r="H130" s="15">
        <f t="shared" si="56"/>
        <v>17</v>
      </c>
      <c r="I130" s="15">
        <f t="shared" si="56"/>
        <v>15</v>
      </c>
      <c r="J130" s="15">
        <f t="shared" si="56"/>
        <v>2</v>
      </c>
      <c r="K130" s="15">
        <f t="shared" si="56"/>
        <v>0</v>
      </c>
      <c r="L130" s="15">
        <f t="shared" si="56"/>
        <v>0</v>
      </c>
      <c r="M130" s="15">
        <f t="shared" si="56"/>
        <v>10</v>
      </c>
      <c r="N130" s="15">
        <f t="shared" si="56"/>
        <v>6</v>
      </c>
      <c r="O130" s="15">
        <f t="shared" si="56"/>
        <v>0</v>
      </c>
      <c r="P130" s="15">
        <f t="shared" si="56"/>
        <v>4</v>
      </c>
      <c r="Q130" s="15">
        <f t="shared" si="56"/>
        <v>2</v>
      </c>
      <c r="R130" s="15">
        <f t="shared" si="56"/>
        <v>2</v>
      </c>
      <c r="S130" s="15">
        <f t="shared" si="56"/>
        <v>4</v>
      </c>
      <c r="T130" s="15">
        <f t="shared" si="56"/>
        <v>0</v>
      </c>
      <c r="U130" s="15">
        <f t="shared" si="56"/>
        <v>0</v>
      </c>
      <c r="V130" s="112">
        <f>(H130+N130+Q130)/(F130+N130+Q130+O130)</f>
        <v>0.45454545454545453</v>
      </c>
      <c r="W130" s="112">
        <f>(I130+J130*2+K130*3+L130*4)/F130</f>
        <v>0.40425531914893614</v>
      </c>
      <c r="X130" s="112">
        <f t="shared" si="51"/>
        <v>0.85880077369439067</v>
      </c>
      <c r="Y130" s="113">
        <f>H130/F130</f>
        <v>0.36170212765957449</v>
      </c>
    </row>
    <row r="131" spans="2:25" x14ac:dyDescent="0.25">
      <c r="B131" s="53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80"/>
      <c r="W131" s="80"/>
      <c r="X131" s="80"/>
      <c r="Y131" s="81"/>
    </row>
    <row r="132" spans="2:25" x14ac:dyDescent="0.25">
      <c r="B132" s="53"/>
      <c r="C132" s="15" t="s">
        <v>79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80"/>
      <c r="W132" s="80"/>
      <c r="X132" s="80"/>
      <c r="Y132" s="81"/>
    </row>
    <row r="133" spans="2:25" x14ac:dyDescent="0.25">
      <c r="B133" s="53"/>
      <c r="C133" s="10" t="s">
        <v>76</v>
      </c>
      <c r="D133" s="35">
        <v>3</v>
      </c>
      <c r="E133" s="35">
        <v>12</v>
      </c>
      <c r="F133" s="35">
        <v>10</v>
      </c>
      <c r="G133" s="35">
        <v>0</v>
      </c>
      <c r="H133" s="35">
        <v>4</v>
      </c>
      <c r="I133" s="35">
        <v>3</v>
      </c>
      <c r="J133" s="35">
        <v>1</v>
      </c>
      <c r="K133" s="35">
        <v>0</v>
      </c>
      <c r="L133" s="35">
        <v>0</v>
      </c>
      <c r="M133" s="35">
        <v>2</v>
      </c>
      <c r="N133" s="35">
        <v>2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67">
        <f t="shared" ref="V133:V138" si="57">(H133+N133+Q133)/(F133+N133+Q133+O133)</f>
        <v>0.5</v>
      </c>
      <c r="W133" s="67">
        <f t="shared" ref="W133:W138" si="58">(I133+J133*2+K133*3+L133*4)/F133</f>
        <v>0.5</v>
      </c>
      <c r="X133" s="43">
        <f t="shared" si="51"/>
        <v>1</v>
      </c>
      <c r="Y133" s="68">
        <f t="shared" ref="Y133:Y138" si="59">H133/F133</f>
        <v>0.4</v>
      </c>
    </row>
    <row r="134" spans="2:25" x14ac:dyDescent="0.25">
      <c r="B134" s="53"/>
      <c r="C134" s="10" t="s">
        <v>94</v>
      </c>
      <c r="D134" s="10">
        <v>4</v>
      </c>
      <c r="E134" s="10">
        <v>11</v>
      </c>
      <c r="F134" s="10">
        <v>8</v>
      </c>
      <c r="G134" s="10">
        <v>5</v>
      </c>
      <c r="H134" s="10">
        <v>6</v>
      </c>
      <c r="I134" s="10">
        <v>4</v>
      </c>
      <c r="J134" s="10">
        <v>1</v>
      </c>
      <c r="K134" s="10">
        <v>0</v>
      </c>
      <c r="L134" s="10">
        <v>1</v>
      </c>
      <c r="M134" s="10">
        <v>3</v>
      </c>
      <c r="N134" s="10">
        <v>3</v>
      </c>
      <c r="O134" s="10">
        <v>0</v>
      </c>
      <c r="P134" s="10">
        <v>1</v>
      </c>
      <c r="Q134" s="10">
        <v>0</v>
      </c>
      <c r="R134" s="10">
        <v>0</v>
      </c>
      <c r="S134" s="10">
        <v>1</v>
      </c>
      <c r="T134" s="10">
        <v>1</v>
      </c>
      <c r="U134" s="10">
        <v>0</v>
      </c>
      <c r="V134" s="67">
        <f t="shared" si="57"/>
        <v>0.81818181818181823</v>
      </c>
      <c r="W134" s="43">
        <f t="shared" si="58"/>
        <v>1.25</v>
      </c>
      <c r="X134" s="43">
        <f t="shared" ref="X134" si="60">V134+W134</f>
        <v>2.0681818181818183</v>
      </c>
      <c r="Y134" s="68">
        <f t="shared" si="59"/>
        <v>0.75</v>
      </c>
    </row>
    <row r="135" spans="2:25" x14ac:dyDescent="0.25">
      <c r="B135" s="53"/>
      <c r="C135" s="1" t="s">
        <v>110</v>
      </c>
      <c r="D135" s="10">
        <v>3</v>
      </c>
      <c r="E135" s="10">
        <v>11</v>
      </c>
      <c r="F135" s="10">
        <v>9</v>
      </c>
      <c r="G135" s="10">
        <v>3</v>
      </c>
      <c r="H135" s="10">
        <v>6</v>
      </c>
      <c r="I135" s="10">
        <v>4</v>
      </c>
      <c r="J135" s="10">
        <v>2</v>
      </c>
      <c r="K135" s="10">
        <v>0</v>
      </c>
      <c r="L135" s="10">
        <v>0</v>
      </c>
      <c r="M135" s="10">
        <v>5</v>
      </c>
      <c r="N135" s="10">
        <v>1</v>
      </c>
      <c r="O135" s="10">
        <v>1</v>
      </c>
      <c r="P135" s="10">
        <v>1</v>
      </c>
      <c r="Q135" s="10">
        <v>0</v>
      </c>
      <c r="R135" s="10">
        <v>1</v>
      </c>
      <c r="S135" s="10">
        <v>0</v>
      </c>
      <c r="T135" s="10">
        <v>1</v>
      </c>
      <c r="U135" s="10">
        <v>0</v>
      </c>
      <c r="V135" s="67">
        <f t="shared" si="57"/>
        <v>0.63636363636363635</v>
      </c>
      <c r="W135" s="67">
        <f t="shared" si="58"/>
        <v>0.88888888888888884</v>
      </c>
      <c r="X135" s="43">
        <f t="shared" ref="X135" si="61">V135+W135</f>
        <v>1.5252525252525251</v>
      </c>
      <c r="Y135" s="68">
        <f t="shared" si="59"/>
        <v>0.66666666666666663</v>
      </c>
    </row>
    <row r="136" spans="2:25" x14ac:dyDescent="0.25">
      <c r="B136" s="53"/>
      <c r="C136" s="10" t="s">
        <v>103</v>
      </c>
      <c r="D136" s="10">
        <v>5</v>
      </c>
      <c r="E136" s="10">
        <v>20</v>
      </c>
      <c r="F136" s="10">
        <v>17</v>
      </c>
      <c r="G136" s="10">
        <v>1</v>
      </c>
      <c r="H136" s="10">
        <v>2</v>
      </c>
      <c r="I136" s="10">
        <v>2</v>
      </c>
      <c r="J136" s="10">
        <v>0</v>
      </c>
      <c r="K136" s="10">
        <v>0</v>
      </c>
      <c r="L136" s="10">
        <v>0</v>
      </c>
      <c r="M136" s="10">
        <v>1</v>
      </c>
      <c r="N136" s="10">
        <v>1</v>
      </c>
      <c r="O136" s="10">
        <v>0</v>
      </c>
      <c r="P136" s="10">
        <v>4</v>
      </c>
      <c r="Q136" s="10">
        <v>2</v>
      </c>
      <c r="R136" s="10">
        <v>0</v>
      </c>
      <c r="S136" s="10">
        <v>1</v>
      </c>
      <c r="T136" s="10">
        <v>1</v>
      </c>
      <c r="U136" s="10">
        <v>0</v>
      </c>
      <c r="V136" s="67">
        <f t="shared" si="57"/>
        <v>0.25</v>
      </c>
      <c r="W136" s="67">
        <f t="shared" si="58"/>
        <v>0.11764705882352941</v>
      </c>
      <c r="X136" s="67">
        <f t="shared" ref="X136" si="62">V136+W136</f>
        <v>0.36764705882352944</v>
      </c>
      <c r="Y136" s="68">
        <f t="shared" si="59"/>
        <v>0.11764705882352941</v>
      </c>
    </row>
    <row r="137" spans="2:25" x14ac:dyDescent="0.25">
      <c r="B137" s="53"/>
      <c r="C137" s="10" t="s">
        <v>77</v>
      </c>
      <c r="D137" s="10">
        <v>3</v>
      </c>
      <c r="E137" s="10">
        <v>11</v>
      </c>
      <c r="F137" s="10">
        <v>10</v>
      </c>
      <c r="G137" s="10">
        <v>2</v>
      </c>
      <c r="H137" s="10">
        <v>1</v>
      </c>
      <c r="I137" s="10">
        <v>0</v>
      </c>
      <c r="J137" s="10">
        <v>1</v>
      </c>
      <c r="K137" s="10">
        <v>0</v>
      </c>
      <c r="L137" s="10">
        <v>0</v>
      </c>
      <c r="M137" s="10">
        <v>0</v>
      </c>
      <c r="N137" s="10">
        <v>1</v>
      </c>
      <c r="O137" s="10">
        <v>0</v>
      </c>
      <c r="P137" s="10">
        <v>3</v>
      </c>
      <c r="Q137" s="10">
        <v>0</v>
      </c>
      <c r="R137" s="10">
        <v>0</v>
      </c>
      <c r="S137" s="10">
        <v>1</v>
      </c>
      <c r="T137" s="10">
        <v>0</v>
      </c>
      <c r="U137" s="10">
        <v>0</v>
      </c>
      <c r="V137" s="67">
        <f t="shared" si="57"/>
        <v>0.18181818181818182</v>
      </c>
      <c r="W137" s="67">
        <f t="shared" si="58"/>
        <v>0.2</v>
      </c>
      <c r="X137" s="67">
        <f t="shared" ref="X137" si="63">V137+W137</f>
        <v>0.38181818181818183</v>
      </c>
      <c r="Y137" s="68">
        <f t="shared" si="59"/>
        <v>0.1</v>
      </c>
    </row>
    <row r="138" spans="2:25" x14ac:dyDescent="0.25">
      <c r="B138" s="53"/>
      <c r="C138" s="15" t="s">
        <v>79</v>
      </c>
      <c r="D138" s="15">
        <f t="shared" ref="D138:U138" si="64">SUM(D133:D137)</f>
        <v>18</v>
      </c>
      <c r="E138" s="15">
        <f t="shared" si="64"/>
        <v>65</v>
      </c>
      <c r="F138" s="15">
        <f t="shared" si="64"/>
        <v>54</v>
      </c>
      <c r="G138" s="15">
        <f t="shared" si="64"/>
        <v>11</v>
      </c>
      <c r="H138" s="15">
        <f t="shared" si="64"/>
        <v>19</v>
      </c>
      <c r="I138" s="15">
        <f t="shared" si="64"/>
        <v>13</v>
      </c>
      <c r="J138" s="15">
        <f t="shared" si="64"/>
        <v>5</v>
      </c>
      <c r="K138" s="15">
        <f t="shared" si="64"/>
        <v>0</v>
      </c>
      <c r="L138" s="15">
        <f t="shared" si="64"/>
        <v>1</v>
      </c>
      <c r="M138" s="15">
        <f t="shared" si="64"/>
        <v>11</v>
      </c>
      <c r="N138" s="15">
        <f t="shared" si="64"/>
        <v>8</v>
      </c>
      <c r="O138" s="15">
        <f t="shared" si="64"/>
        <v>1</v>
      </c>
      <c r="P138" s="15">
        <f t="shared" si="64"/>
        <v>9</v>
      </c>
      <c r="Q138" s="15">
        <f t="shared" si="64"/>
        <v>2</v>
      </c>
      <c r="R138" s="15">
        <f t="shared" si="64"/>
        <v>1</v>
      </c>
      <c r="S138" s="15">
        <f t="shared" si="64"/>
        <v>3</v>
      </c>
      <c r="T138" s="15">
        <f t="shared" si="64"/>
        <v>3</v>
      </c>
      <c r="U138" s="15">
        <f t="shared" si="64"/>
        <v>0</v>
      </c>
      <c r="V138" s="112">
        <f t="shared" si="57"/>
        <v>0.44615384615384618</v>
      </c>
      <c r="W138" s="112">
        <f t="shared" si="58"/>
        <v>0.5</v>
      </c>
      <c r="X138" s="80">
        <f t="shared" si="51"/>
        <v>0.94615384615384612</v>
      </c>
      <c r="Y138" s="113">
        <f t="shared" si="59"/>
        <v>0.35185185185185186</v>
      </c>
    </row>
    <row r="139" spans="2:25" x14ac:dyDescent="0.25">
      <c r="B139" s="53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80"/>
      <c r="W139" s="80"/>
      <c r="X139" s="80"/>
      <c r="Y139" s="81"/>
    </row>
    <row r="140" spans="2:25" ht="15.75" thickBot="1" x14ac:dyDescent="0.3">
      <c r="B140" s="33"/>
      <c r="C140" s="16" t="s">
        <v>81</v>
      </c>
      <c r="D140" s="16">
        <f t="shared" ref="D140:U140" si="65">D130+D138</f>
        <v>30</v>
      </c>
      <c r="E140" s="16">
        <f t="shared" si="65"/>
        <v>120</v>
      </c>
      <c r="F140" s="16">
        <f t="shared" si="65"/>
        <v>101</v>
      </c>
      <c r="G140" s="16">
        <f t="shared" si="65"/>
        <v>22</v>
      </c>
      <c r="H140" s="16">
        <f t="shared" si="65"/>
        <v>36</v>
      </c>
      <c r="I140" s="16">
        <f t="shared" si="65"/>
        <v>28</v>
      </c>
      <c r="J140" s="16">
        <f t="shared" si="65"/>
        <v>7</v>
      </c>
      <c r="K140" s="16">
        <f t="shared" si="65"/>
        <v>0</v>
      </c>
      <c r="L140" s="16">
        <f t="shared" si="65"/>
        <v>1</v>
      </c>
      <c r="M140" s="16">
        <f t="shared" si="65"/>
        <v>21</v>
      </c>
      <c r="N140" s="16">
        <f t="shared" si="65"/>
        <v>14</v>
      </c>
      <c r="O140" s="16">
        <f t="shared" si="65"/>
        <v>1</v>
      </c>
      <c r="P140" s="16">
        <f t="shared" si="65"/>
        <v>13</v>
      </c>
      <c r="Q140" s="16">
        <f t="shared" si="65"/>
        <v>4</v>
      </c>
      <c r="R140" s="16">
        <f t="shared" si="65"/>
        <v>3</v>
      </c>
      <c r="S140" s="16">
        <f t="shared" si="65"/>
        <v>7</v>
      </c>
      <c r="T140" s="16">
        <f t="shared" si="65"/>
        <v>3</v>
      </c>
      <c r="U140" s="16">
        <f t="shared" si="65"/>
        <v>0</v>
      </c>
      <c r="V140" s="114">
        <f>(H140+N140+Q140)/(F140+N140+Q140+O140)</f>
        <v>0.45</v>
      </c>
      <c r="W140" s="114">
        <f>(I140+J140*2+K140*3+L140*4)/F140</f>
        <v>0.45544554455445546</v>
      </c>
      <c r="X140" s="114">
        <f t="shared" si="51"/>
        <v>0.90544554455445547</v>
      </c>
      <c r="Y140" s="89">
        <f>H140/F140</f>
        <v>0.35643564356435642</v>
      </c>
    </row>
    <row r="141" spans="2:25" x14ac:dyDescent="0.2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80"/>
      <c r="W141" s="80"/>
      <c r="X141" s="80"/>
      <c r="Y141" s="80"/>
    </row>
    <row r="142" spans="2:25" ht="15.75" thickBot="1" x14ac:dyDescent="0.3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80"/>
      <c r="W142" s="80"/>
      <c r="X142" s="80"/>
      <c r="Y142" s="91"/>
    </row>
    <row r="143" spans="2:25" ht="18.75" x14ac:dyDescent="0.3">
      <c r="B143" s="55" t="s">
        <v>161</v>
      </c>
      <c r="C143" s="32" t="s">
        <v>78</v>
      </c>
      <c r="D143" s="32" t="s">
        <v>39</v>
      </c>
      <c r="E143" s="32" t="s">
        <v>40</v>
      </c>
      <c r="F143" s="32" t="s">
        <v>0</v>
      </c>
      <c r="G143" s="32" t="s">
        <v>1</v>
      </c>
      <c r="H143" s="32" t="s">
        <v>2</v>
      </c>
      <c r="I143" s="32" t="s">
        <v>8</v>
      </c>
      <c r="J143" s="32" t="s">
        <v>10</v>
      </c>
      <c r="K143" s="32" t="s">
        <v>41</v>
      </c>
      <c r="L143" s="32" t="s">
        <v>42</v>
      </c>
      <c r="M143" s="32" t="s">
        <v>3</v>
      </c>
      <c r="N143" s="32" t="s">
        <v>4</v>
      </c>
      <c r="O143" s="32" t="s">
        <v>43</v>
      </c>
      <c r="P143" s="32" t="s">
        <v>5</v>
      </c>
      <c r="Q143" s="32" t="s">
        <v>44</v>
      </c>
      <c r="R143" s="32" t="s">
        <v>45</v>
      </c>
      <c r="S143" s="32" t="s">
        <v>46</v>
      </c>
      <c r="T143" s="32" t="s">
        <v>47</v>
      </c>
      <c r="U143" s="32" t="s">
        <v>48</v>
      </c>
      <c r="V143" s="83" t="s">
        <v>49</v>
      </c>
      <c r="W143" s="83" t="s">
        <v>50</v>
      </c>
      <c r="X143" s="83" t="s">
        <v>51</v>
      </c>
      <c r="Y143" s="84" t="s">
        <v>52</v>
      </c>
    </row>
    <row r="144" spans="2:25" ht="18.75" x14ac:dyDescent="0.3">
      <c r="B144" s="56" t="s">
        <v>93</v>
      </c>
      <c r="C144" s="10" t="s">
        <v>68</v>
      </c>
      <c r="D144" s="10">
        <v>1</v>
      </c>
      <c r="E144" s="10">
        <v>3</v>
      </c>
      <c r="F144" s="10">
        <v>2</v>
      </c>
      <c r="G144" s="10">
        <v>3</v>
      </c>
      <c r="H144" s="10">
        <v>2</v>
      </c>
      <c r="I144" s="10">
        <v>1</v>
      </c>
      <c r="J144" s="10">
        <v>1</v>
      </c>
      <c r="K144" s="10">
        <v>0</v>
      </c>
      <c r="L144" s="10">
        <v>0</v>
      </c>
      <c r="M144" s="10">
        <v>1</v>
      </c>
      <c r="N144" s="10">
        <v>0</v>
      </c>
      <c r="O144" s="10">
        <v>0</v>
      </c>
      <c r="P144" s="10">
        <v>0</v>
      </c>
      <c r="Q144" s="10">
        <v>1</v>
      </c>
      <c r="R144" s="10">
        <v>0</v>
      </c>
      <c r="S144" s="10">
        <v>0</v>
      </c>
      <c r="T144" s="10">
        <v>0</v>
      </c>
      <c r="U144" s="10">
        <v>0</v>
      </c>
      <c r="V144" s="43">
        <v>1</v>
      </c>
      <c r="W144" s="43">
        <v>1.5</v>
      </c>
      <c r="X144" s="43">
        <v>2.5</v>
      </c>
      <c r="Y144" s="79">
        <v>1</v>
      </c>
    </row>
    <row r="145" spans="2:25" ht="15.75" thickBot="1" x14ac:dyDescent="0.3">
      <c r="B145" s="33"/>
      <c r="C145" s="16" t="s">
        <v>81</v>
      </c>
      <c r="D145" s="16">
        <v>1</v>
      </c>
      <c r="E145" s="16">
        <v>3</v>
      </c>
      <c r="F145" s="16">
        <v>2</v>
      </c>
      <c r="G145" s="16">
        <v>3</v>
      </c>
      <c r="H145" s="16">
        <v>2</v>
      </c>
      <c r="I145" s="16">
        <v>1</v>
      </c>
      <c r="J145" s="16">
        <v>1</v>
      </c>
      <c r="K145" s="16">
        <v>0</v>
      </c>
      <c r="L145" s="16">
        <v>0</v>
      </c>
      <c r="M145" s="16">
        <v>1</v>
      </c>
      <c r="N145" s="16">
        <v>0</v>
      </c>
      <c r="O145" s="16">
        <v>0</v>
      </c>
      <c r="P145" s="16">
        <v>0</v>
      </c>
      <c r="Q145" s="16">
        <v>1</v>
      </c>
      <c r="R145" s="16">
        <v>0</v>
      </c>
      <c r="S145" s="16">
        <v>0</v>
      </c>
      <c r="T145" s="16">
        <v>0</v>
      </c>
      <c r="U145" s="16">
        <v>0</v>
      </c>
      <c r="V145" s="88">
        <v>1</v>
      </c>
      <c r="W145" s="88">
        <v>1.5</v>
      </c>
      <c r="X145" s="88">
        <v>2.5</v>
      </c>
      <c r="Y145" s="89">
        <v>1</v>
      </c>
    </row>
    <row r="146" spans="2:25" x14ac:dyDescent="0.25">
      <c r="B146" s="3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0"/>
      <c r="W146" s="80"/>
      <c r="X146" s="80"/>
      <c r="Y146" s="80"/>
    </row>
    <row r="147" spans="2:25" ht="15.75" thickBot="1" x14ac:dyDescent="0.3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80"/>
      <c r="W147" s="80"/>
      <c r="X147" s="80"/>
      <c r="Y147" s="91"/>
    </row>
    <row r="148" spans="2:25" ht="18.75" x14ac:dyDescent="0.3">
      <c r="B148" s="55" t="s">
        <v>154</v>
      </c>
      <c r="C148" s="32" t="s">
        <v>78</v>
      </c>
      <c r="D148" s="32" t="s">
        <v>39</v>
      </c>
      <c r="E148" s="32" t="s">
        <v>40</v>
      </c>
      <c r="F148" s="32" t="s">
        <v>0</v>
      </c>
      <c r="G148" s="32" t="s">
        <v>1</v>
      </c>
      <c r="H148" s="32" t="s">
        <v>2</v>
      </c>
      <c r="I148" s="32" t="s">
        <v>8</v>
      </c>
      <c r="J148" s="32" t="s">
        <v>10</v>
      </c>
      <c r="K148" s="32" t="s">
        <v>41</v>
      </c>
      <c r="L148" s="32" t="s">
        <v>42</v>
      </c>
      <c r="M148" s="32" t="s">
        <v>3</v>
      </c>
      <c r="N148" s="32" t="s">
        <v>4</v>
      </c>
      <c r="O148" s="32" t="s">
        <v>43</v>
      </c>
      <c r="P148" s="32" t="s">
        <v>5</v>
      </c>
      <c r="Q148" s="32" t="s">
        <v>44</v>
      </c>
      <c r="R148" s="32" t="s">
        <v>45</v>
      </c>
      <c r="S148" s="32" t="s">
        <v>46</v>
      </c>
      <c r="T148" s="32" t="s">
        <v>47</v>
      </c>
      <c r="U148" s="32" t="s">
        <v>48</v>
      </c>
      <c r="V148" s="83" t="s">
        <v>49</v>
      </c>
      <c r="W148" s="83" t="s">
        <v>50</v>
      </c>
      <c r="X148" s="83" t="s">
        <v>51</v>
      </c>
      <c r="Y148" s="84" t="s">
        <v>52</v>
      </c>
    </row>
    <row r="149" spans="2:25" ht="18.75" x14ac:dyDescent="0.3">
      <c r="B149" s="56" t="s">
        <v>155</v>
      </c>
      <c r="C149" s="10" t="s">
        <v>68</v>
      </c>
      <c r="D149" s="10">
        <v>1</v>
      </c>
      <c r="E149" s="10">
        <v>4</v>
      </c>
      <c r="F149" s="10">
        <v>3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1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67">
        <v>0.25</v>
      </c>
      <c r="W149" s="67">
        <v>0</v>
      </c>
      <c r="X149" s="67">
        <v>0.25</v>
      </c>
      <c r="Y149" s="68">
        <v>0</v>
      </c>
    </row>
    <row r="150" spans="2:25" ht="15.75" thickBot="1" x14ac:dyDescent="0.3">
      <c r="B150" s="33"/>
      <c r="C150" s="16" t="s">
        <v>81</v>
      </c>
      <c r="D150" s="16">
        <v>1</v>
      </c>
      <c r="E150" s="16">
        <v>4</v>
      </c>
      <c r="F150" s="16">
        <v>3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1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14">
        <v>0.25</v>
      </c>
      <c r="W150" s="114">
        <v>0</v>
      </c>
      <c r="X150" s="114">
        <v>0.25</v>
      </c>
      <c r="Y150" s="115">
        <v>0</v>
      </c>
    </row>
    <row r="151" spans="2:25" x14ac:dyDescent="0.25">
      <c r="V151" s="80"/>
      <c r="W151" s="80"/>
      <c r="X151" s="80"/>
      <c r="Y151" s="80"/>
    </row>
    <row r="152" spans="2:25" ht="15.75" thickBot="1" x14ac:dyDescent="0.3">
      <c r="V152" s="80"/>
      <c r="W152" s="80"/>
      <c r="X152" s="80"/>
      <c r="Y152" s="91"/>
    </row>
    <row r="153" spans="2:25" ht="18.75" x14ac:dyDescent="0.3">
      <c r="B153" s="55" t="s">
        <v>22</v>
      </c>
      <c r="C153" s="32" t="s">
        <v>78</v>
      </c>
      <c r="D153" s="32" t="s">
        <v>39</v>
      </c>
      <c r="E153" s="32" t="s">
        <v>40</v>
      </c>
      <c r="F153" s="32" t="s">
        <v>0</v>
      </c>
      <c r="G153" s="32" t="s">
        <v>1</v>
      </c>
      <c r="H153" s="32" t="s">
        <v>2</v>
      </c>
      <c r="I153" s="32" t="s">
        <v>8</v>
      </c>
      <c r="J153" s="32" t="s">
        <v>10</v>
      </c>
      <c r="K153" s="32" t="s">
        <v>41</v>
      </c>
      <c r="L153" s="32" t="s">
        <v>42</v>
      </c>
      <c r="M153" s="32" t="s">
        <v>3</v>
      </c>
      <c r="N153" s="32" t="s">
        <v>4</v>
      </c>
      <c r="O153" s="32" t="s">
        <v>43</v>
      </c>
      <c r="P153" s="32" t="s">
        <v>5</v>
      </c>
      <c r="Q153" s="32" t="s">
        <v>44</v>
      </c>
      <c r="R153" s="32" t="s">
        <v>45</v>
      </c>
      <c r="S153" s="32" t="s">
        <v>46</v>
      </c>
      <c r="T153" s="32" t="s">
        <v>47</v>
      </c>
      <c r="U153" s="32" t="s">
        <v>48</v>
      </c>
      <c r="V153" s="83" t="s">
        <v>49</v>
      </c>
      <c r="W153" s="83" t="s">
        <v>50</v>
      </c>
      <c r="X153" s="83" t="s">
        <v>51</v>
      </c>
      <c r="Y153" s="84" t="s">
        <v>52</v>
      </c>
    </row>
    <row r="154" spans="2:25" ht="15" customHeight="1" x14ac:dyDescent="0.3">
      <c r="B154" s="56" t="s">
        <v>90</v>
      </c>
      <c r="C154" s="10" t="s">
        <v>67</v>
      </c>
      <c r="D154" s="10">
        <v>8</v>
      </c>
      <c r="E154" s="10">
        <v>25</v>
      </c>
      <c r="F154" s="10">
        <v>16</v>
      </c>
      <c r="G154" s="10">
        <v>5</v>
      </c>
      <c r="H154" s="10">
        <v>5</v>
      </c>
      <c r="I154" s="10">
        <v>2</v>
      </c>
      <c r="J154" s="10">
        <v>2</v>
      </c>
      <c r="K154" s="10">
        <v>0</v>
      </c>
      <c r="L154" s="10">
        <v>1</v>
      </c>
      <c r="M154" s="10">
        <v>6</v>
      </c>
      <c r="N154" s="10">
        <v>7</v>
      </c>
      <c r="O154" s="10">
        <v>0</v>
      </c>
      <c r="P154" s="10">
        <v>5</v>
      </c>
      <c r="Q154" s="10">
        <v>2</v>
      </c>
      <c r="R154" s="10">
        <v>0</v>
      </c>
      <c r="S154" s="10">
        <v>1</v>
      </c>
      <c r="T154" s="10">
        <v>0</v>
      </c>
      <c r="U154" s="10">
        <v>0</v>
      </c>
      <c r="V154" s="67">
        <v>0.56000000000000005</v>
      </c>
      <c r="W154" s="67">
        <v>0.625</v>
      </c>
      <c r="X154" s="43">
        <v>1.1850000000000001</v>
      </c>
      <c r="Y154" s="68">
        <v>0.3125</v>
      </c>
    </row>
    <row r="155" spans="2:25" ht="15" customHeight="1" x14ac:dyDescent="0.25">
      <c r="B155" s="53"/>
      <c r="C155" s="10" t="s">
        <v>68</v>
      </c>
      <c r="D155" s="10">
        <v>4</v>
      </c>
      <c r="E155" s="10">
        <v>11</v>
      </c>
      <c r="F155" s="10">
        <v>9</v>
      </c>
      <c r="G155" s="10">
        <v>2</v>
      </c>
      <c r="H155" s="10">
        <v>2</v>
      </c>
      <c r="I155" s="10">
        <v>1</v>
      </c>
      <c r="J155" s="10">
        <v>0</v>
      </c>
      <c r="K155" s="10">
        <v>0</v>
      </c>
      <c r="L155" s="10">
        <v>1</v>
      </c>
      <c r="M155" s="10">
        <v>4</v>
      </c>
      <c r="N155" s="10">
        <v>1</v>
      </c>
      <c r="O155" s="10">
        <v>0</v>
      </c>
      <c r="P155" s="10">
        <v>4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67">
        <v>0.3</v>
      </c>
      <c r="W155" s="67">
        <v>0.55555555555555558</v>
      </c>
      <c r="X155" s="67">
        <v>0.85555555555555562</v>
      </c>
      <c r="Y155" s="68">
        <v>0.22222222222222221</v>
      </c>
    </row>
    <row r="156" spans="2:25" ht="15" customHeight="1" x14ac:dyDescent="0.25">
      <c r="B156" s="53"/>
      <c r="C156" s="10" t="s">
        <v>69</v>
      </c>
      <c r="D156" s="10">
        <v>3</v>
      </c>
      <c r="E156" s="10">
        <v>10</v>
      </c>
      <c r="F156" s="10">
        <v>9</v>
      </c>
      <c r="G156" s="10">
        <v>2</v>
      </c>
      <c r="H156" s="10">
        <v>3</v>
      </c>
      <c r="I156" s="10">
        <v>3</v>
      </c>
      <c r="J156" s="10">
        <v>0</v>
      </c>
      <c r="K156" s="10">
        <v>0</v>
      </c>
      <c r="L156" s="10">
        <v>0</v>
      </c>
      <c r="M156" s="10">
        <v>1</v>
      </c>
      <c r="N156" s="10">
        <v>1</v>
      </c>
      <c r="O156" s="10">
        <v>0</v>
      </c>
      <c r="P156" s="10">
        <v>3</v>
      </c>
      <c r="Q156" s="10">
        <v>0</v>
      </c>
      <c r="R156" s="10">
        <v>1</v>
      </c>
      <c r="S156" s="10">
        <v>1</v>
      </c>
      <c r="T156" s="10">
        <v>1</v>
      </c>
      <c r="U156" s="10">
        <v>0</v>
      </c>
      <c r="V156" s="67">
        <v>0.4</v>
      </c>
      <c r="W156" s="67">
        <v>0.33333333333333331</v>
      </c>
      <c r="X156" s="67">
        <v>0.73333333333333339</v>
      </c>
      <c r="Y156" s="68">
        <v>0.33333333333333331</v>
      </c>
    </row>
    <row r="157" spans="2:25" x14ac:dyDescent="0.25">
      <c r="B157" s="53"/>
      <c r="C157" s="15" t="s">
        <v>78</v>
      </c>
      <c r="D157" s="15">
        <f t="shared" ref="D157:U157" si="66">SUM(D154:D156)</f>
        <v>15</v>
      </c>
      <c r="E157" s="15">
        <f t="shared" si="66"/>
        <v>46</v>
      </c>
      <c r="F157" s="15">
        <f t="shared" si="66"/>
        <v>34</v>
      </c>
      <c r="G157" s="15">
        <f t="shared" si="66"/>
        <v>9</v>
      </c>
      <c r="H157" s="15">
        <f t="shared" si="66"/>
        <v>10</v>
      </c>
      <c r="I157" s="15">
        <f t="shared" si="66"/>
        <v>6</v>
      </c>
      <c r="J157" s="15">
        <f t="shared" si="66"/>
        <v>2</v>
      </c>
      <c r="K157" s="15">
        <f t="shared" si="66"/>
        <v>0</v>
      </c>
      <c r="L157" s="15">
        <f t="shared" si="66"/>
        <v>2</v>
      </c>
      <c r="M157" s="15">
        <f t="shared" si="66"/>
        <v>11</v>
      </c>
      <c r="N157" s="15">
        <f t="shared" si="66"/>
        <v>9</v>
      </c>
      <c r="O157" s="15">
        <f t="shared" si="66"/>
        <v>0</v>
      </c>
      <c r="P157" s="15">
        <f t="shared" si="66"/>
        <v>12</v>
      </c>
      <c r="Q157" s="15">
        <f t="shared" si="66"/>
        <v>2</v>
      </c>
      <c r="R157" s="15">
        <f t="shared" si="66"/>
        <v>1</v>
      </c>
      <c r="S157" s="15">
        <f t="shared" si="66"/>
        <v>2</v>
      </c>
      <c r="T157" s="15">
        <f t="shared" si="66"/>
        <v>1</v>
      </c>
      <c r="U157" s="15">
        <f t="shared" si="66"/>
        <v>0</v>
      </c>
      <c r="V157" s="112">
        <f>(H157+N157+Q157)/(F157+N157+Q157+O157)</f>
        <v>0.46666666666666667</v>
      </c>
      <c r="W157" s="112">
        <f>(I157+J157*2+K157*3+L157*4)/F157</f>
        <v>0.52941176470588236</v>
      </c>
      <c r="X157" s="112">
        <f t="shared" ref="X157:X213" si="67">V157+W157</f>
        <v>0.99607843137254903</v>
      </c>
      <c r="Y157" s="113">
        <f>H157/F157</f>
        <v>0.29411764705882354</v>
      </c>
    </row>
    <row r="158" spans="2:25" x14ac:dyDescent="0.25">
      <c r="B158" s="53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80"/>
      <c r="W158" s="80"/>
      <c r="X158" s="80"/>
      <c r="Y158" s="81"/>
    </row>
    <row r="159" spans="2:25" x14ac:dyDescent="0.25">
      <c r="B159" s="53"/>
      <c r="C159" s="15" t="s">
        <v>79</v>
      </c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80"/>
      <c r="W159" s="80"/>
      <c r="X159" s="80"/>
      <c r="Y159" s="81"/>
    </row>
    <row r="160" spans="2:25" x14ac:dyDescent="0.25">
      <c r="B160" s="53"/>
      <c r="C160" s="10" t="s">
        <v>94</v>
      </c>
      <c r="D160" s="10">
        <v>3</v>
      </c>
      <c r="E160" s="10">
        <v>7</v>
      </c>
      <c r="F160" s="10">
        <v>5</v>
      </c>
      <c r="G160" s="10">
        <v>0</v>
      </c>
      <c r="H160" s="10">
        <v>1</v>
      </c>
      <c r="I160" s="10">
        <v>1</v>
      </c>
      <c r="J160" s="10">
        <v>0</v>
      </c>
      <c r="K160" s="10">
        <v>0</v>
      </c>
      <c r="L160" s="10">
        <v>0</v>
      </c>
      <c r="M160" s="10">
        <v>2</v>
      </c>
      <c r="N160" s="10">
        <v>2</v>
      </c>
      <c r="O160" s="10">
        <v>0</v>
      </c>
      <c r="P160" s="10">
        <v>3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67">
        <f t="shared" ref="V160:V165" si="68">(H160+N160+Q160)/(F160+N160+Q160+O160)</f>
        <v>0.42857142857142855</v>
      </c>
      <c r="W160" s="67">
        <f t="shared" ref="W160:W165" si="69">(I160+J160*2+K160*3+L160*4)/F160</f>
        <v>0.2</v>
      </c>
      <c r="X160" s="67">
        <f t="shared" si="67"/>
        <v>0.62857142857142856</v>
      </c>
      <c r="Y160" s="68">
        <f t="shared" ref="Y160:Y165" si="70">H160/F160</f>
        <v>0.2</v>
      </c>
    </row>
    <row r="161" spans="2:26" x14ac:dyDescent="0.25">
      <c r="B161" s="53"/>
      <c r="C161" s="1" t="s">
        <v>110</v>
      </c>
      <c r="D161" s="10">
        <v>3</v>
      </c>
      <c r="E161" s="10">
        <v>10</v>
      </c>
      <c r="F161" s="10">
        <v>10</v>
      </c>
      <c r="G161" s="10">
        <v>1</v>
      </c>
      <c r="H161" s="10">
        <v>3</v>
      </c>
      <c r="I161" s="10">
        <v>2</v>
      </c>
      <c r="J161" s="10">
        <v>1</v>
      </c>
      <c r="K161" s="10">
        <v>0</v>
      </c>
      <c r="L161" s="10">
        <v>0</v>
      </c>
      <c r="M161" s="10">
        <v>3</v>
      </c>
      <c r="N161" s="10">
        <v>0</v>
      </c>
      <c r="O161" s="10">
        <v>0</v>
      </c>
      <c r="P161" s="10">
        <v>2</v>
      </c>
      <c r="Q161" s="10">
        <v>0</v>
      </c>
      <c r="R161" s="10">
        <v>0</v>
      </c>
      <c r="S161" s="10">
        <v>1</v>
      </c>
      <c r="T161" s="10">
        <v>0</v>
      </c>
      <c r="U161" s="10">
        <v>0</v>
      </c>
      <c r="V161" s="67">
        <f t="shared" si="68"/>
        <v>0.3</v>
      </c>
      <c r="W161" s="67">
        <f t="shared" si="69"/>
        <v>0.4</v>
      </c>
      <c r="X161" s="67">
        <f>V161+W161</f>
        <v>0.7</v>
      </c>
      <c r="Y161" s="68">
        <f t="shared" si="70"/>
        <v>0.3</v>
      </c>
    </row>
    <row r="162" spans="2:26" x14ac:dyDescent="0.25">
      <c r="B162" s="53"/>
      <c r="C162" s="10" t="s">
        <v>80</v>
      </c>
      <c r="D162" s="10">
        <v>2</v>
      </c>
      <c r="E162" s="10">
        <v>5</v>
      </c>
      <c r="F162" s="10">
        <v>4</v>
      </c>
      <c r="G162" s="10">
        <v>2</v>
      </c>
      <c r="H162" s="10">
        <v>4</v>
      </c>
      <c r="I162" s="10">
        <v>3</v>
      </c>
      <c r="J162" s="10">
        <v>1</v>
      </c>
      <c r="K162" s="10">
        <v>0</v>
      </c>
      <c r="L162" s="10">
        <v>0</v>
      </c>
      <c r="M162" s="10">
        <v>5</v>
      </c>
      <c r="N162" s="10">
        <v>1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1</v>
      </c>
      <c r="U162" s="10">
        <v>0</v>
      </c>
      <c r="V162" s="43">
        <f t="shared" si="68"/>
        <v>1</v>
      </c>
      <c r="W162" s="43">
        <f t="shared" si="69"/>
        <v>1.25</v>
      </c>
      <c r="X162" s="43">
        <f>V162+W162</f>
        <v>2.25</v>
      </c>
      <c r="Y162" s="68">
        <f t="shared" si="70"/>
        <v>1</v>
      </c>
    </row>
    <row r="163" spans="2:26" x14ac:dyDescent="0.25">
      <c r="B163" s="53"/>
      <c r="C163" s="10" t="s">
        <v>103</v>
      </c>
      <c r="D163" s="10">
        <v>5</v>
      </c>
      <c r="E163" s="10">
        <v>18</v>
      </c>
      <c r="F163" s="10">
        <v>15</v>
      </c>
      <c r="G163" s="10">
        <v>3</v>
      </c>
      <c r="H163" s="10">
        <v>3</v>
      </c>
      <c r="I163" s="10">
        <v>2</v>
      </c>
      <c r="J163" s="10">
        <v>1</v>
      </c>
      <c r="K163" s="10">
        <v>0</v>
      </c>
      <c r="L163" s="10">
        <v>0</v>
      </c>
      <c r="M163" s="10">
        <v>1</v>
      </c>
      <c r="N163" s="10">
        <v>2</v>
      </c>
      <c r="O163" s="10">
        <v>0</v>
      </c>
      <c r="P163" s="10">
        <v>6</v>
      </c>
      <c r="Q163" s="10">
        <v>1</v>
      </c>
      <c r="R163" s="10">
        <v>0</v>
      </c>
      <c r="S163" s="10">
        <v>1</v>
      </c>
      <c r="T163" s="10">
        <v>0</v>
      </c>
      <c r="U163" s="10">
        <v>0</v>
      </c>
      <c r="V163" s="67">
        <f t="shared" si="68"/>
        <v>0.33333333333333331</v>
      </c>
      <c r="W163" s="67">
        <f t="shared" si="69"/>
        <v>0.26666666666666666</v>
      </c>
      <c r="X163" s="67">
        <f>V163+W163</f>
        <v>0.6</v>
      </c>
      <c r="Y163" s="68">
        <f t="shared" si="70"/>
        <v>0.2</v>
      </c>
    </row>
    <row r="164" spans="2:26" x14ac:dyDescent="0.25">
      <c r="B164" s="53"/>
      <c r="C164" s="10" t="s">
        <v>77</v>
      </c>
      <c r="D164" s="10">
        <v>1</v>
      </c>
      <c r="E164" s="10">
        <v>3</v>
      </c>
      <c r="F164" s="10">
        <v>2</v>
      </c>
      <c r="G164" s="10">
        <v>1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1</v>
      </c>
      <c r="O164" s="10">
        <v>0</v>
      </c>
      <c r="P164" s="10">
        <v>2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67">
        <f t="shared" si="68"/>
        <v>0.33333333333333331</v>
      </c>
      <c r="W164" s="67">
        <f t="shared" si="69"/>
        <v>0</v>
      </c>
      <c r="X164" s="67">
        <f>V164+W164</f>
        <v>0.33333333333333331</v>
      </c>
      <c r="Y164" s="68">
        <f t="shared" si="70"/>
        <v>0</v>
      </c>
    </row>
    <row r="165" spans="2:26" x14ac:dyDescent="0.25">
      <c r="B165" s="53"/>
      <c r="C165" s="15" t="s">
        <v>79</v>
      </c>
      <c r="D165" s="15">
        <f t="shared" ref="D165:U165" si="71">SUM(D160:D164)</f>
        <v>14</v>
      </c>
      <c r="E165" s="15">
        <f t="shared" si="71"/>
        <v>43</v>
      </c>
      <c r="F165" s="15">
        <f t="shared" si="71"/>
        <v>36</v>
      </c>
      <c r="G165" s="15">
        <f t="shared" si="71"/>
        <v>7</v>
      </c>
      <c r="H165" s="15">
        <f t="shared" si="71"/>
        <v>11</v>
      </c>
      <c r="I165" s="15">
        <f t="shared" si="71"/>
        <v>8</v>
      </c>
      <c r="J165" s="15">
        <f t="shared" si="71"/>
        <v>3</v>
      </c>
      <c r="K165" s="15">
        <f t="shared" si="71"/>
        <v>0</v>
      </c>
      <c r="L165" s="15">
        <f t="shared" si="71"/>
        <v>0</v>
      </c>
      <c r="M165" s="15">
        <f t="shared" si="71"/>
        <v>11</v>
      </c>
      <c r="N165" s="15">
        <f t="shared" si="71"/>
        <v>6</v>
      </c>
      <c r="O165" s="15">
        <f t="shared" si="71"/>
        <v>0</v>
      </c>
      <c r="P165" s="15">
        <f t="shared" si="71"/>
        <v>13</v>
      </c>
      <c r="Q165" s="15">
        <f t="shared" si="71"/>
        <v>1</v>
      </c>
      <c r="R165" s="15">
        <f t="shared" si="71"/>
        <v>0</v>
      </c>
      <c r="S165" s="15">
        <f t="shared" si="71"/>
        <v>2</v>
      </c>
      <c r="T165" s="15">
        <f t="shared" si="71"/>
        <v>1</v>
      </c>
      <c r="U165" s="15">
        <f t="shared" si="71"/>
        <v>0</v>
      </c>
      <c r="V165" s="112">
        <f t="shared" si="68"/>
        <v>0.41860465116279072</v>
      </c>
      <c r="W165" s="112">
        <f t="shared" si="69"/>
        <v>0.3888888888888889</v>
      </c>
      <c r="X165" s="112">
        <f t="shared" si="67"/>
        <v>0.80749354005167961</v>
      </c>
      <c r="Y165" s="113">
        <f t="shared" si="70"/>
        <v>0.30555555555555558</v>
      </c>
    </row>
    <row r="166" spans="2:26" x14ac:dyDescent="0.25">
      <c r="B166" s="53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80"/>
      <c r="W166" s="80"/>
      <c r="X166" s="80"/>
      <c r="Y166" s="81"/>
    </row>
    <row r="167" spans="2:26" ht="15.75" thickBot="1" x14ac:dyDescent="0.3">
      <c r="B167" s="33"/>
      <c r="C167" s="16" t="s">
        <v>81</v>
      </c>
      <c r="D167" s="16">
        <f t="shared" ref="D167:U167" si="72">D157+D165</f>
        <v>29</v>
      </c>
      <c r="E167" s="16">
        <f t="shared" si="72"/>
        <v>89</v>
      </c>
      <c r="F167" s="16">
        <f t="shared" si="72"/>
        <v>70</v>
      </c>
      <c r="G167" s="16">
        <f t="shared" si="72"/>
        <v>16</v>
      </c>
      <c r="H167" s="16">
        <f t="shared" si="72"/>
        <v>21</v>
      </c>
      <c r="I167" s="16">
        <f t="shared" si="72"/>
        <v>14</v>
      </c>
      <c r="J167" s="16">
        <f t="shared" si="72"/>
        <v>5</v>
      </c>
      <c r="K167" s="16">
        <f t="shared" si="72"/>
        <v>0</v>
      </c>
      <c r="L167" s="16">
        <f t="shared" si="72"/>
        <v>2</v>
      </c>
      <c r="M167" s="16">
        <f t="shared" si="72"/>
        <v>22</v>
      </c>
      <c r="N167" s="16">
        <f t="shared" si="72"/>
        <v>15</v>
      </c>
      <c r="O167" s="16">
        <f t="shared" si="72"/>
        <v>0</v>
      </c>
      <c r="P167" s="16">
        <f t="shared" si="72"/>
        <v>25</v>
      </c>
      <c r="Q167" s="16">
        <f t="shared" si="72"/>
        <v>3</v>
      </c>
      <c r="R167" s="16">
        <f t="shared" si="72"/>
        <v>1</v>
      </c>
      <c r="S167" s="16">
        <f t="shared" si="72"/>
        <v>4</v>
      </c>
      <c r="T167" s="16">
        <f t="shared" si="72"/>
        <v>2</v>
      </c>
      <c r="U167" s="16">
        <f t="shared" si="72"/>
        <v>0</v>
      </c>
      <c r="V167" s="114">
        <f>(H167+N167+Q167)/(F167+N167+Q167+O167)</f>
        <v>0.44318181818181818</v>
      </c>
      <c r="W167" s="114">
        <f>(I167+J167*2+K167*3+L167*4)/F167</f>
        <v>0.45714285714285713</v>
      </c>
      <c r="X167" s="114">
        <f t="shared" si="67"/>
        <v>0.90032467532467531</v>
      </c>
      <c r="Y167" s="115">
        <f>H167/F167</f>
        <v>0.3</v>
      </c>
    </row>
    <row r="168" spans="2:26" x14ac:dyDescent="0.25">
      <c r="V168" s="80"/>
      <c r="W168" s="80"/>
      <c r="X168" s="80"/>
      <c r="Y168" s="80"/>
    </row>
    <row r="169" spans="2:26" ht="15.75" thickBot="1" x14ac:dyDescent="0.3">
      <c r="V169" s="80"/>
      <c r="W169" s="80"/>
      <c r="X169" s="80"/>
      <c r="Y169" s="91"/>
    </row>
    <row r="170" spans="2:26" ht="18.75" x14ac:dyDescent="0.3">
      <c r="B170" s="55" t="s">
        <v>53</v>
      </c>
      <c r="C170" s="32" t="s">
        <v>78</v>
      </c>
      <c r="D170" s="32" t="s">
        <v>39</v>
      </c>
      <c r="E170" s="32" t="s">
        <v>40</v>
      </c>
      <c r="F170" s="32" t="s">
        <v>0</v>
      </c>
      <c r="G170" s="32" t="s">
        <v>1</v>
      </c>
      <c r="H170" s="32" t="s">
        <v>2</v>
      </c>
      <c r="I170" s="32" t="s">
        <v>8</v>
      </c>
      <c r="J170" s="32" t="s">
        <v>10</v>
      </c>
      <c r="K170" s="32" t="s">
        <v>41</v>
      </c>
      <c r="L170" s="32" t="s">
        <v>42</v>
      </c>
      <c r="M170" s="32" t="s">
        <v>3</v>
      </c>
      <c r="N170" s="32" t="s">
        <v>4</v>
      </c>
      <c r="O170" s="32" t="s">
        <v>43</v>
      </c>
      <c r="P170" s="32" t="s">
        <v>5</v>
      </c>
      <c r="Q170" s="32" t="s">
        <v>44</v>
      </c>
      <c r="R170" s="32" t="s">
        <v>45</v>
      </c>
      <c r="S170" s="32" t="s">
        <v>46</v>
      </c>
      <c r="T170" s="32" t="s">
        <v>47</v>
      </c>
      <c r="U170" s="32" t="s">
        <v>48</v>
      </c>
      <c r="V170" s="83" t="s">
        <v>49</v>
      </c>
      <c r="W170" s="83" t="s">
        <v>50</v>
      </c>
      <c r="X170" s="83" t="s">
        <v>51</v>
      </c>
      <c r="Y170" s="84" t="s">
        <v>52</v>
      </c>
    </row>
    <row r="171" spans="2:26" ht="15" customHeight="1" x14ac:dyDescent="0.3">
      <c r="B171" s="56" t="s">
        <v>109</v>
      </c>
      <c r="C171" s="10" t="s">
        <v>67</v>
      </c>
      <c r="D171" s="10">
        <v>5</v>
      </c>
      <c r="E171" s="10">
        <v>22</v>
      </c>
      <c r="F171" s="10">
        <v>22</v>
      </c>
      <c r="G171" s="10">
        <v>4</v>
      </c>
      <c r="H171" s="10">
        <v>6</v>
      </c>
      <c r="I171" s="10">
        <v>4</v>
      </c>
      <c r="J171" s="10">
        <v>2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7</v>
      </c>
      <c r="Q171" s="10">
        <v>0</v>
      </c>
      <c r="R171" s="10">
        <v>2</v>
      </c>
      <c r="S171" s="10">
        <v>0</v>
      </c>
      <c r="T171" s="10">
        <v>1</v>
      </c>
      <c r="U171" s="10">
        <v>0</v>
      </c>
      <c r="V171" s="67">
        <v>0.27272727272727271</v>
      </c>
      <c r="W171" s="67">
        <v>0.36363636363636365</v>
      </c>
      <c r="X171" s="67">
        <v>0.63636363636363635</v>
      </c>
      <c r="Y171" s="68">
        <v>0.27272727272727271</v>
      </c>
    </row>
    <row r="172" spans="2:26" ht="15" customHeight="1" x14ac:dyDescent="0.25">
      <c r="B172" s="53"/>
      <c r="C172" s="10" t="s">
        <v>68</v>
      </c>
      <c r="D172" s="10">
        <v>6</v>
      </c>
      <c r="E172" s="10">
        <v>24</v>
      </c>
      <c r="F172" s="10">
        <v>19</v>
      </c>
      <c r="G172" s="10">
        <v>7</v>
      </c>
      <c r="H172" s="10">
        <v>8</v>
      </c>
      <c r="I172" s="10">
        <v>6</v>
      </c>
      <c r="J172" s="10">
        <v>1</v>
      </c>
      <c r="K172" s="10">
        <v>0</v>
      </c>
      <c r="L172" s="10">
        <v>1</v>
      </c>
      <c r="M172" s="10">
        <v>4</v>
      </c>
      <c r="N172" s="10">
        <v>3</v>
      </c>
      <c r="O172" s="10">
        <v>0</v>
      </c>
      <c r="P172" s="10">
        <v>5</v>
      </c>
      <c r="Q172" s="10">
        <v>2</v>
      </c>
      <c r="R172" s="10">
        <v>2</v>
      </c>
      <c r="S172" s="10">
        <v>0</v>
      </c>
      <c r="T172" s="10">
        <v>1</v>
      </c>
      <c r="U172" s="10">
        <v>0</v>
      </c>
      <c r="V172" s="67">
        <v>0.54166666666666663</v>
      </c>
      <c r="W172" s="67">
        <v>0.63157894736842102</v>
      </c>
      <c r="X172" s="43">
        <v>1.1732456140350878</v>
      </c>
      <c r="Y172" s="68">
        <v>0.42105263157894735</v>
      </c>
    </row>
    <row r="173" spans="2:26" ht="15" customHeight="1" x14ac:dyDescent="0.25">
      <c r="B173" s="53"/>
      <c r="C173" s="10" t="s">
        <v>69</v>
      </c>
      <c r="D173" s="10">
        <v>3</v>
      </c>
      <c r="E173" s="10">
        <v>9</v>
      </c>
      <c r="F173" s="10">
        <v>8</v>
      </c>
      <c r="G173" s="10">
        <v>1</v>
      </c>
      <c r="H173" s="10">
        <v>1</v>
      </c>
      <c r="I173" s="10">
        <v>1</v>
      </c>
      <c r="J173" s="10">
        <v>0</v>
      </c>
      <c r="K173" s="10">
        <v>0</v>
      </c>
      <c r="L173" s="10">
        <v>0</v>
      </c>
      <c r="M173" s="10">
        <v>1</v>
      </c>
      <c r="N173" s="10">
        <v>1</v>
      </c>
      <c r="O173" s="10">
        <v>0</v>
      </c>
      <c r="P173" s="10">
        <v>3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67">
        <v>0.22222222222222221</v>
      </c>
      <c r="W173" s="67">
        <v>0.125</v>
      </c>
      <c r="X173" s="67">
        <v>0.34722222222222221</v>
      </c>
      <c r="Y173" s="68">
        <v>0.125</v>
      </c>
    </row>
    <row r="174" spans="2:26" ht="15" customHeight="1" x14ac:dyDescent="0.25">
      <c r="B174" s="53"/>
      <c r="C174" s="15" t="s">
        <v>78</v>
      </c>
      <c r="D174" s="15">
        <f t="shared" ref="D174:U174" si="73">SUM(D171:D173)</f>
        <v>14</v>
      </c>
      <c r="E174" s="15">
        <f t="shared" si="73"/>
        <v>55</v>
      </c>
      <c r="F174" s="15">
        <f t="shared" si="73"/>
        <v>49</v>
      </c>
      <c r="G174" s="15">
        <f t="shared" si="73"/>
        <v>12</v>
      </c>
      <c r="H174" s="15">
        <f t="shared" si="73"/>
        <v>15</v>
      </c>
      <c r="I174" s="15">
        <f t="shared" si="73"/>
        <v>11</v>
      </c>
      <c r="J174" s="15">
        <f t="shared" si="73"/>
        <v>3</v>
      </c>
      <c r="K174" s="15">
        <f t="shared" si="73"/>
        <v>0</v>
      </c>
      <c r="L174" s="15">
        <f t="shared" si="73"/>
        <v>1</v>
      </c>
      <c r="M174" s="15">
        <f t="shared" si="73"/>
        <v>5</v>
      </c>
      <c r="N174" s="15">
        <f t="shared" si="73"/>
        <v>4</v>
      </c>
      <c r="O174" s="15">
        <f t="shared" si="73"/>
        <v>0</v>
      </c>
      <c r="P174" s="15">
        <f t="shared" si="73"/>
        <v>15</v>
      </c>
      <c r="Q174" s="15">
        <f t="shared" si="73"/>
        <v>2</v>
      </c>
      <c r="R174" s="15">
        <f t="shared" si="73"/>
        <v>4</v>
      </c>
      <c r="S174" s="15">
        <f t="shared" si="73"/>
        <v>0</v>
      </c>
      <c r="T174" s="15">
        <f t="shared" si="73"/>
        <v>2</v>
      </c>
      <c r="U174" s="15">
        <f t="shared" si="73"/>
        <v>0</v>
      </c>
      <c r="V174" s="112">
        <f>(H174+N174+Q174)/(F174+N174+Q174+O174)</f>
        <v>0.38181818181818183</v>
      </c>
      <c r="W174" s="112">
        <f>(I174+J174*2+K174*3+L174*4)/F174</f>
        <v>0.42857142857142855</v>
      </c>
      <c r="X174" s="112">
        <f t="shared" si="67"/>
        <v>0.81038961038961044</v>
      </c>
      <c r="Y174" s="113">
        <f>H174/F174</f>
        <v>0.30612244897959184</v>
      </c>
    </row>
    <row r="175" spans="2:26" x14ac:dyDescent="0.25">
      <c r="B175" s="53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80"/>
      <c r="W175" s="80"/>
      <c r="X175" s="80"/>
      <c r="Y175" s="81"/>
      <c r="Z175" s="45"/>
    </row>
    <row r="176" spans="2:26" x14ac:dyDescent="0.25">
      <c r="B176" s="53"/>
      <c r="C176" s="15" t="s">
        <v>79</v>
      </c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80"/>
      <c r="W176" s="80"/>
      <c r="X176" s="80"/>
      <c r="Y176" s="81"/>
      <c r="Z176" s="45"/>
    </row>
    <row r="177" spans="2:26" x14ac:dyDescent="0.25">
      <c r="B177" s="53"/>
      <c r="C177" s="10" t="s">
        <v>94</v>
      </c>
      <c r="D177" s="10">
        <v>4</v>
      </c>
      <c r="E177" s="10">
        <v>13</v>
      </c>
      <c r="F177" s="10">
        <v>10</v>
      </c>
      <c r="G177" s="10">
        <v>4</v>
      </c>
      <c r="H177" s="10">
        <v>4</v>
      </c>
      <c r="I177" s="10">
        <v>2</v>
      </c>
      <c r="J177" s="10">
        <v>1</v>
      </c>
      <c r="K177" s="10">
        <v>0</v>
      </c>
      <c r="L177" s="10">
        <v>1</v>
      </c>
      <c r="M177" s="10">
        <v>1</v>
      </c>
      <c r="N177" s="10">
        <v>1</v>
      </c>
      <c r="O177" s="10">
        <v>0</v>
      </c>
      <c r="P177" s="10">
        <v>4</v>
      </c>
      <c r="Q177" s="10">
        <v>2</v>
      </c>
      <c r="R177" s="10">
        <v>0</v>
      </c>
      <c r="S177" s="10">
        <v>0</v>
      </c>
      <c r="T177" s="10">
        <v>1</v>
      </c>
      <c r="U177" s="10">
        <v>0</v>
      </c>
      <c r="V177" s="67">
        <f t="shared" ref="V177:V182" si="74">(H177+N177+Q177)/(F177+N177+Q177+O177)</f>
        <v>0.53846153846153844</v>
      </c>
      <c r="W177" s="67">
        <f t="shared" ref="W177:W182" si="75">(I177+J177*2+K177*3+L177*4)/F177</f>
        <v>0.8</v>
      </c>
      <c r="X177" s="43">
        <f t="shared" si="67"/>
        <v>1.3384615384615386</v>
      </c>
      <c r="Y177" s="68">
        <f t="shared" ref="Y177:Y182" si="76">H177/F177</f>
        <v>0.4</v>
      </c>
      <c r="Z177" s="45"/>
    </row>
    <row r="178" spans="2:26" x14ac:dyDescent="0.25">
      <c r="B178" s="53"/>
      <c r="C178" s="1" t="s">
        <v>110</v>
      </c>
      <c r="D178" s="10">
        <v>2</v>
      </c>
      <c r="E178" s="10">
        <v>7</v>
      </c>
      <c r="F178" s="10">
        <v>7</v>
      </c>
      <c r="G178" s="10">
        <v>1</v>
      </c>
      <c r="H178" s="10">
        <v>1</v>
      </c>
      <c r="I178" s="10">
        <v>1</v>
      </c>
      <c r="J178" s="10">
        <v>0</v>
      </c>
      <c r="K178" s="10">
        <v>0</v>
      </c>
      <c r="L178" s="10">
        <v>0</v>
      </c>
      <c r="M178" s="10">
        <v>1</v>
      </c>
      <c r="N178" s="10">
        <v>0</v>
      </c>
      <c r="O178" s="10">
        <v>2</v>
      </c>
      <c r="P178" s="10">
        <v>2</v>
      </c>
      <c r="Q178" s="10">
        <v>0</v>
      </c>
      <c r="R178" s="10">
        <v>0</v>
      </c>
      <c r="S178" s="10">
        <v>2</v>
      </c>
      <c r="T178" s="10">
        <v>1</v>
      </c>
      <c r="U178" s="10">
        <v>0</v>
      </c>
      <c r="V178" s="67">
        <f t="shared" si="74"/>
        <v>0.1111111111111111</v>
      </c>
      <c r="W178" s="67">
        <f t="shared" si="75"/>
        <v>0.14285714285714285</v>
      </c>
      <c r="X178" s="67">
        <f t="shared" ref="X178" si="77">V178+W178</f>
        <v>0.25396825396825395</v>
      </c>
      <c r="Y178" s="68">
        <f t="shared" si="76"/>
        <v>0.14285714285714285</v>
      </c>
      <c r="Z178" s="45"/>
    </row>
    <row r="179" spans="2:26" x14ac:dyDescent="0.25">
      <c r="B179" s="53"/>
      <c r="C179" s="1" t="s">
        <v>80</v>
      </c>
      <c r="D179" s="10">
        <v>1</v>
      </c>
      <c r="E179" s="10">
        <v>3</v>
      </c>
      <c r="F179" s="10">
        <v>2</v>
      </c>
      <c r="G179" s="10">
        <v>1</v>
      </c>
      <c r="H179" s="10">
        <v>1</v>
      </c>
      <c r="I179" s="10">
        <v>0</v>
      </c>
      <c r="J179" s="10">
        <v>0</v>
      </c>
      <c r="K179" s="10">
        <v>1</v>
      </c>
      <c r="L179" s="10">
        <v>0</v>
      </c>
      <c r="M179" s="10">
        <v>1</v>
      </c>
      <c r="N179" s="10">
        <v>1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67">
        <f t="shared" si="74"/>
        <v>0.66666666666666663</v>
      </c>
      <c r="W179" s="67">
        <f t="shared" si="75"/>
        <v>1.5</v>
      </c>
      <c r="X179" s="67">
        <f t="shared" ref="X179" si="78">V179+W179</f>
        <v>2.1666666666666665</v>
      </c>
      <c r="Y179" s="68">
        <f t="shared" si="76"/>
        <v>0.5</v>
      </c>
      <c r="Z179" s="45"/>
    </row>
    <row r="180" spans="2:26" x14ac:dyDescent="0.25">
      <c r="B180" s="53"/>
      <c r="C180" s="10" t="s">
        <v>103</v>
      </c>
      <c r="D180" s="10">
        <v>4</v>
      </c>
      <c r="E180" s="10">
        <v>13</v>
      </c>
      <c r="F180" s="10">
        <v>10</v>
      </c>
      <c r="G180" s="10">
        <v>1</v>
      </c>
      <c r="H180" s="10">
        <v>2</v>
      </c>
      <c r="I180" s="10">
        <v>2</v>
      </c>
      <c r="J180" s="10">
        <v>0</v>
      </c>
      <c r="K180" s="10">
        <v>0</v>
      </c>
      <c r="L180" s="10">
        <v>0</v>
      </c>
      <c r="M180" s="10">
        <v>1</v>
      </c>
      <c r="N180" s="10">
        <v>3</v>
      </c>
      <c r="O180" s="10">
        <v>0</v>
      </c>
      <c r="P180" s="10">
        <v>5</v>
      </c>
      <c r="Q180" s="10">
        <v>0</v>
      </c>
      <c r="R180" s="10">
        <v>0</v>
      </c>
      <c r="S180" s="10">
        <v>0</v>
      </c>
      <c r="T180" s="10">
        <v>2</v>
      </c>
      <c r="U180" s="10">
        <v>0</v>
      </c>
      <c r="V180" s="67">
        <f t="shared" si="74"/>
        <v>0.38461538461538464</v>
      </c>
      <c r="W180" s="67">
        <f t="shared" si="75"/>
        <v>0.2</v>
      </c>
      <c r="X180" s="67">
        <f t="shared" ref="X180" si="79">V180+W180</f>
        <v>0.58461538461538465</v>
      </c>
      <c r="Y180" s="68">
        <f t="shared" si="76"/>
        <v>0.2</v>
      </c>
      <c r="Z180" s="45"/>
    </row>
    <row r="181" spans="2:26" x14ac:dyDescent="0.25">
      <c r="B181" s="53"/>
      <c r="C181" s="10" t="s">
        <v>77</v>
      </c>
      <c r="D181" s="10">
        <v>2</v>
      </c>
      <c r="E181" s="10">
        <v>7</v>
      </c>
      <c r="F181" s="10">
        <v>4</v>
      </c>
      <c r="G181" s="10">
        <v>1</v>
      </c>
      <c r="H181" s="10">
        <v>1</v>
      </c>
      <c r="I181" s="10">
        <v>1</v>
      </c>
      <c r="J181" s="10">
        <v>0</v>
      </c>
      <c r="K181" s="10">
        <v>0</v>
      </c>
      <c r="L181" s="10">
        <v>0</v>
      </c>
      <c r="M181" s="10">
        <v>1</v>
      </c>
      <c r="N181" s="10">
        <v>3</v>
      </c>
      <c r="O181" s="10">
        <v>0</v>
      </c>
      <c r="P181" s="10">
        <v>3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67">
        <f t="shared" si="74"/>
        <v>0.5714285714285714</v>
      </c>
      <c r="W181" s="67">
        <f t="shared" si="75"/>
        <v>0.25</v>
      </c>
      <c r="X181" s="67">
        <f t="shared" ref="X181" si="80">V181+W181</f>
        <v>0.8214285714285714</v>
      </c>
      <c r="Y181" s="68">
        <f t="shared" si="76"/>
        <v>0.25</v>
      </c>
      <c r="Z181" s="45"/>
    </row>
    <row r="182" spans="2:26" x14ac:dyDescent="0.25">
      <c r="B182" s="53"/>
      <c r="C182" s="15" t="s">
        <v>79</v>
      </c>
      <c r="D182" s="15">
        <f t="shared" ref="D182:U182" si="81">SUM(D177:D181)</f>
        <v>13</v>
      </c>
      <c r="E182" s="15">
        <f t="shared" si="81"/>
        <v>43</v>
      </c>
      <c r="F182" s="15">
        <f t="shared" si="81"/>
        <v>33</v>
      </c>
      <c r="G182" s="15">
        <f t="shared" si="81"/>
        <v>8</v>
      </c>
      <c r="H182" s="15">
        <f t="shared" si="81"/>
        <v>9</v>
      </c>
      <c r="I182" s="15">
        <f t="shared" si="81"/>
        <v>6</v>
      </c>
      <c r="J182" s="15">
        <f t="shared" si="81"/>
        <v>1</v>
      </c>
      <c r="K182" s="15">
        <f t="shared" si="81"/>
        <v>1</v>
      </c>
      <c r="L182" s="15">
        <f t="shared" si="81"/>
        <v>1</v>
      </c>
      <c r="M182" s="15">
        <f t="shared" si="81"/>
        <v>5</v>
      </c>
      <c r="N182" s="15">
        <f t="shared" si="81"/>
        <v>8</v>
      </c>
      <c r="O182" s="15">
        <v>0</v>
      </c>
      <c r="P182" s="15">
        <f t="shared" si="81"/>
        <v>14</v>
      </c>
      <c r="Q182" s="15">
        <f t="shared" si="81"/>
        <v>2</v>
      </c>
      <c r="R182" s="15">
        <f t="shared" si="81"/>
        <v>0</v>
      </c>
      <c r="S182" s="15">
        <f t="shared" si="81"/>
        <v>2</v>
      </c>
      <c r="T182" s="15">
        <f t="shared" si="81"/>
        <v>4</v>
      </c>
      <c r="U182" s="15">
        <f t="shared" si="81"/>
        <v>0</v>
      </c>
      <c r="V182" s="112">
        <f t="shared" si="74"/>
        <v>0.44186046511627908</v>
      </c>
      <c r="W182" s="112">
        <f t="shared" si="75"/>
        <v>0.45454545454545453</v>
      </c>
      <c r="X182" s="112">
        <f t="shared" ref="X182" si="82">V182+W182</f>
        <v>0.89640591966173355</v>
      </c>
      <c r="Y182" s="113">
        <f t="shared" si="76"/>
        <v>0.27272727272727271</v>
      </c>
      <c r="Z182" s="45"/>
    </row>
    <row r="183" spans="2:26" x14ac:dyDescent="0.25">
      <c r="B183" s="53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80"/>
      <c r="W183" s="80"/>
      <c r="X183" s="80"/>
      <c r="Y183" s="81"/>
      <c r="Z183" s="45"/>
    </row>
    <row r="184" spans="2:26" ht="15.75" thickBot="1" x14ac:dyDescent="0.3">
      <c r="B184" s="33"/>
      <c r="C184" s="16" t="s">
        <v>81</v>
      </c>
      <c r="D184" s="16">
        <f t="shared" ref="D184:U184" si="83">D174+D182</f>
        <v>27</v>
      </c>
      <c r="E184" s="16">
        <f t="shared" si="83"/>
        <v>98</v>
      </c>
      <c r="F184" s="16">
        <f t="shared" si="83"/>
        <v>82</v>
      </c>
      <c r="G184" s="16">
        <f t="shared" si="83"/>
        <v>20</v>
      </c>
      <c r="H184" s="16">
        <f t="shared" si="83"/>
        <v>24</v>
      </c>
      <c r="I184" s="16">
        <f t="shared" si="83"/>
        <v>17</v>
      </c>
      <c r="J184" s="16">
        <f t="shared" si="83"/>
        <v>4</v>
      </c>
      <c r="K184" s="16">
        <f t="shared" si="83"/>
        <v>1</v>
      </c>
      <c r="L184" s="16">
        <f t="shared" si="83"/>
        <v>2</v>
      </c>
      <c r="M184" s="16">
        <f t="shared" si="83"/>
        <v>10</v>
      </c>
      <c r="N184" s="16">
        <f t="shared" si="83"/>
        <v>12</v>
      </c>
      <c r="O184" s="16">
        <f t="shared" si="83"/>
        <v>0</v>
      </c>
      <c r="P184" s="16">
        <f t="shared" si="83"/>
        <v>29</v>
      </c>
      <c r="Q184" s="16">
        <f t="shared" si="83"/>
        <v>4</v>
      </c>
      <c r="R184" s="16">
        <f t="shared" si="83"/>
        <v>4</v>
      </c>
      <c r="S184" s="16">
        <f t="shared" si="83"/>
        <v>2</v>
      </c>
      <c r="T184" s="16">
        <f t="shared" si="83"/>
        <v>6</v>
      </c>
      <c r="U184" s="16">
        <f t="shared" si="83"/>
        <v>0</v>
      </c>
      <c r="V184" s="114">
        <f>(H184+N184+Q184)/(F184+N184+Q184+O184)</f>
        <v>0.40816326530612246</v>
      </c>
      <c r="W184" s="114">
        <f>(I184+J184*2+K184*3+L184*4)/F184</f>
        <v>0.43902439024390244</v>
      </c>
      <c r="X184" s="114">
        <f t="shared" si="67"/>
        <v>0.84718765555002484</v>
      </c>
      <c r="Y184" s="115">
        <f>H184/F184</f>
        <v>0.29268292682926828</v>
      </c>
      <c r="Z184" s="45"/>
    </row>
    <row r="185" spans="2:26" x14ac:dyDescent="0.25">
      <c r="V185" s="80"/>
      <c r="W185" s="80"/>
      <c r="X185" s="80"/>
      <c r="Y185" s="80"/>
      <c r="Z185" s="45"/>
    </row>
    <row r="186" spans="2:26" ht="15.75" thickBot="1" x14ac:dyDescent="0.3">
      <c r="V186" s="80"/>
      <c r="W186" s="80"/>
      <c r="X186" s="80"/>
      <c r="Y186" s="91"/>
      <c r="Z186" s="45"/>
    </row>
    <row r="187" spans="2:26" ht="18.75" x14ac:dyDescent="0.3">
      <c r="B187" s="55" t="s">
        <v>66</v>
      </c>
      <c r="C187" s="32" t="s">
        <v>78</v>
      </c>
      <c r="D187" s="32" t="s">
        <v>39</v>
      </c>
      <c r="E187" s="32" t="s">
        <v>40</v>
      </c>
      <c r="F187" s="32" t="s">
        <v>0</v>
      </c>
      <c r="G187" s="32" t="s">
        <v>1</v>
      </c>
      <c r="H187" s="32" t="s">
        <v>2</v>
      </c>
      <c r="I187" s="32" t="s">
        <v>8</v>
      </c>
      <c r="J187" s="32" t="s">
        <v>10</v>
      </c>
      <c r="K187" s="32" t="s">
        <v>41</v>
      </c>
      <c r="L187" s="32" t="s">
        <v>42</v>
      </c>
      <c r="M187" s="32" t="s">
        <v>3</v>
      </c>
      <c r="N187" s="32" t="s">
        <v>4</v>
      </c>
      <c r="O187" s="32" t="s">
        <v>43</v>
      </c>
      <c r="P187" s="32" t="s">
        <v>5</v>
      </c>
      <c r="Q187" s="32" t="s">
        <v>44</v>
      </c>
      <c r="R187" s="32" t="s">
        <v>45</v>
      </c>
      <c r="S187" s="32" t="s">
        <v>46</v>
      </c>
      <c r="T187" s="32" t="s">
        <v>47</v>
      </c>
      <c r="U187" s="32" t="s">
        <v>48</v>
      </c>
      <c r="V187" s="83" t="s">
        <v>49</v>
      </c>
      <c r="W187" s="83" t="s">
        <v>50</v>
      </c>
      <c r="X187" s="83" t="s">
        <v>51</v>
      </c>
      <c r="Y187" s="84" t="s">
        <v>52</v>
      </c>
      <c r="Z187" s="45"/>
    </row>
    <row r="188" spans="2:26" ht="15" customHeight="1" x14ac:dyDescent="0.3">
      <c r="B188" s="56" t="s">
        <v>88</v>
      </c>
      <c r="C188" s="10" t="s">
        <v>67</v>
      </c>
      <c r="D188" s="10">
        <v>8</v>
      </c>
      <c r="E188" s="10">
        <v>27</v>
      </c>
      <c r="F188" s="10">
        <v>23</v>
      </c>
      <c r="G188" s="10">
        <v>5</v>
      </c>
      <c r="H188" s="10">
        <v>7</v>
      </c>
      <c r="I188" s="10">
        <v>6</v>
      </c>
      <c r="J188" s="10">
        <v>1</v>
      </c>
      <c r="K188" s="10">
        <v>0</v>
      </c>
      <c r="L188" s="10">
        <v>0</v>
      </c>
      <c r="M188" s="10">
        <v>5</v>
      </c>
      <c r="N188" s="10">
        <v>3</v>
      </c>
      <c r="O188" s="10">
        <v>0</v>
      </c>
      <c r="P188" s="10">
        <v>7</v>
      </c>
      <c r="Q188" s="10">
        <v>1</v>
      </c>
      <c r="R188" s="10">
        <v>2</v>
      </c>
      <c r="S188" s="10">
        <v>2</v>
      </c>
      <c r="T188" s="10">
        <v>0</v>
      </c>
      <c r="U188" s="10">
        <v>0</v>
      </c>
      <c r="V188" s="67">
        <v>0.40740740740740738</v>
      </c>
      <c r="W188" s="67">
        <v>0.34782608695652173</v>
      </c>
      <c r="X188" s="67">
        <v>0.75523349436392917</v>
      </c>
      <c r="Y188" s="68">
        <v>0.30434782608695654</v>
      </c>
      <c r="Z188" s="45"/>
    </row>
    <row r="189" spans="2:26" ht="15" customHeight="1" x14ac:dyDescent="0.25">
      <c r="B189" s="53"/>
      <c r="C189" s="10" t="s">
        <v>68</v>
      </c>
      <c r="D189" s="10">
        <v>4</v>
      </c>
      <c r="E189" s="10">
        <v>13</v>
      </c>
      <c r="F189" s="10">
        <v>10</v>
      </c>
      <c r="G189" s="10">
        <v>2</v>
      </c>
      <c r="H189" s="10">
        <v>3</v>
      </c>
      <c r="I189" s="10">
        <v>3</v>
      </c>
      <c r="J189" s="10">
        <v>0</v>
      </c>
      <c r="K189" s="10">
        <v>0</v>
      </c>
      <c r="L189" s="10">
        <v>0</v>
      </c>
      <c r="M189" s="10">
        <v>1</v>
      </c>
      <c r="N189" s="10">
        <v>3</v>
      </c>
      <c r="O189" s="10">
        <v>0</v>
      </c>
      <c r="P189" s="10">
        <v>3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67">
        <v>0.46153846153846156</v>
      </c>
      <c r="W189" s="67">
        <v>0.3</v>
      </c>
      <c r="X189" s="67">
        <v>0.7615384615384615</v>
      </c>
      <c r="Y189" s="68">
        <v>0.3</v>
      </c>
      <c r="Z189" s="45"/>
    </row>
    <row r="190" spans="2:26" ht="15" customHeight="1" x14ac:dyDescent="0.25">
      <c r="B190" s="53"/>
      <c r="C190" s="10" t="s">
        <v>69</v>
      </c>
      <c r="D190" s="10">
        <v>4</v>
      </c>
      <c r="E190" s="10">
        <v>13</v>
      </c>
      <c r="F190" s="10">
        <v>11</v>
      </c>
      <c r="G190" s="10">
        <v>3</v>
      </c>
      <c r="H190" s="10">
        <v>5</v>
      </c>
      <c r="I190" s="10">
        <v>3</v>
      </c>
      <c r="J190" s="10">
        <v>1</v>
      </c>
      <c r="K190" s="10">
        <v>1</v>
      </c>
      <c r="L190" s="10">
        <v>0</v>
      </c>
      <c r="M190" s="10">
        <v>2</v>
      </c>
      <c r="N190" s="10">
        <v>2</v>
      </c>
      <c r="O190" s="10">
        <v>0</v>
      </c>
      <c r="P190" s="10">
        <v>3</v>
      </c>
      <c r="Q190" s="10">
        <v>0</v>
      </c>
      <c r="R190" s="10">
        <v>1</v>
      </c>
      <c r="S190" s="10">
        <v>0</v>
      </c>
      <c r="T190" s="10">
        <v>2</v>
      </c>
      <c r="U190" s="10">
        <v>0</v>
      </c>
      <c r="V190" s="67">
        <v>0.53846153846153844</v>
      </c>
      <c r="W190" s="67">
        <v>0.72727272727272729</v>
      </c>
      <c r="X190" s="43">
        <v>1.2657342657342658</v>
      </c>
      <c r="Y190" s="68">
        <v>0.45454545454545453</v>
      </c>
      <c r="Z190" s="45"/>
    </row>
    <row r="191" spans="2:26" x14ac:dyDescent="0.25">
      <c r="B191" s="53"/>
      <c r="C191" s="15" t="s">
        <v>78</v>
      </c>
      <c r="D191" s="15">
        <f t="shared" ref="D191:U191" si="84">SUM(D188:D190)</f>
        <v>16</v>
      </c>
      <c r="E191" s="15">
        <f t="shared" si="84"/>
        <v>53</v>
      </c>
      <c r="F191" s="15">
        <f t="shared" si="84"/>
        <v>44</v>
      </c>
      <c r="G191" s="15">
        <f t="shared" si="84"/>
        <v>10</v>
      </c>
      <c r="H191" s="15">
        <f t="shared" si="84"/>
        <v>15</v>
      </c>
      <c r="I191" s="15">
        <f t="shared" si="84"/>
        <v>12</v>
      </c>
      <c r="J191" s="15">
        <f t="shared" si="84"/>
        <v>2</v>
      </c>
      <c r="K191" s="15">
        <f t="shared" si="84"/>
        <v>1</v>
      </c>
      <c r="L191" s="15">
        <f t="shared" si="84"/>
        <v>0</v>
      </c>
      <c r="M191" s="15">
        <f t="shared" si="84"/>
        <v>8</v>
      </c>
      <c r="N191" s="15">
        <f t="shared" si="84"/>
        <v>8</v>
      </c>
      <c r="O191" s="15">
        <f t="shared" si="84"/>
        <v>0</v>
      </c>
      <c r="P191" s="15">
        <f t="shared" si="84"/>
        <v>13</v>
      </c>
      <c r="Q191" s="15">
        <f t="shared" si="84"/>
        <v>1</v>
      </c>
      <c r="R191" s="15">
        <f t="shared" si="84"/>
        <v>3</v>
      </c>
      <c r="S191" s="15">
        <f t="shared" si="84"/>
        <v>2</v>
      </c>
      <c r="T191" s="15">
        <f t="shared" si="84"/>
        <v>2</v>
      </c>
      <c r="U191" s="15">
        <f t="shared" si="84"/>
        <v>0</v>
      </c>
      <c r="V191" s="112">
        <f>(H191+N191+Q191)/(F191+N191+Q191+O191)</f>
        <v>0.45283018867924529</v>
      </c>
      <c r="W191" s="112">
        <f>(I191+J191*2+K191*3+L191*4)/F191</f>
        <v>0.43181818181818182</v>
      </c>
      <c r="X191" s="112">
        <f t="shared" si="67"/>
        <v>0.88464837049742706</v>
      </c>
      <c r="Y191" s="113">
        <f>H191/F191</f>
        <v>0.34090909090909088</v>
      </c>
      <c r="Z191" s="45"/>
    </row>
    <row r="192" spans="2:26" x14ac:dyDescent="0.25">
      <c r="B192" s="53" t="s">
        <v>189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80"/>
      <c r="W192" s="80"/>
      <c r="X192" s="80"/>
      <c r="Y192" s="81"/>
      <c r="Z192" s="45"/>
    </row>
    <row r="193" spans="1:26" x14ac:dyDescent="0.25">
      <c r="B193" s="53"/>
      <c r="C193" s="15" t="s">
        <v>79</v>
      </c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80"/>
      <c r="W193" s="80"/>
      <c r="X193" s="80"/>
      <c r="Y193" s="81"/>
      <c r="Z193" s="45"/>
    </row>
    <row r="194" spans="1:26" x14ac:dyDescent="0.25">
      <c r="B194" s="53"/>
      <c r="C194" s="10" t="s">
        <v>76</v>
      </c>
      <c r="D194" s="35">
        <v>3</v>
      </c>
      <c r="E194" s="35">
        <v>7</v>
      </c>
      <c r="F194" s="35">
        <v>6</v>
      </c>
      <c r="G194" s="35">
        <v>2</v>
      </c>
      <c r="H194" s="35">
        <v>1</v>
      </c>
      <c r="I194" s="35">
        <v>1</v>
      </c>
      <c r="J194" s="35">
        <v>0</v>
      </c>
      <c r="K194" s="35">
        <v>0</v>
      </c>
      <c r="L194" s="35">
        <v>0</v>
      </c>
      <c r="M194" s="35">
        <v>2</v>
      </c>
      <c r="N194" s="35">
        <v>0</v>
      </c>
      <c r="O194" s="35">
        <v>0</v>
      </c>
      <c r="P194" s="35">
        <v>2</v>
      </c>
      <c r="Q194" s="35">
        <v>1</v>
      </c>
      <c r="R194" s="35">
        <v>0</v>
      </c>
      <c r="S194" s="35">
        <v>1</v>
      </c>
      <c r="T194" s="35">
        <v>0</v>
      </c>
      <c r="U194" s="35">
        <v>0</v>
      </c>
      <c r="V194" s="67">
        <f>(H194+N194+Q194)/(F194+N194+Q194+O194)</f>
        <v>0.2857142857142857</v>
      </c>
      <c r="W194" s="67">
        <f>(I194+J194*2+K194*3+L194*4)/F194</f>
        <v>0.16666666666666666</v>
      </c>
      <c r="X194" s="67">
        <f t="shared" si="67"/>
        <v>0.45238095238095233</v>
      </c>
      <c r="Y194" s="68">
        <f>H194/F194</f>
        <v>0.16666666666666666</v>
      </c>
      <c r="Z194" s="45"/>
    </row>
    <row r="195" spans="1:26" x14ac:dyDescent="0.25">
      <c r="B195" s="53"/>
      <c r="C195" s="10" t="s">
        <v>94</v>
      </c>
      <c r="D195" s="10">
        <v>2</v>
      </c>
      <c r="E195" s="10">
        <v>6</v>
      </c>
      <c r="F195" s="10">
        <v>3</v>
      </c>
      <c r="G195" s="10">
        <v>1</v>
      </c>
      <c r="H195" s="10">
        <v>1</v>
      </c>
      <c r="I195" s="10">
        <v>1</v>
      </c>
      <c r="J195" s="10">
        <v>0</v>
      </c>
      <c r="K195" s="10">
        <v>0</v>
      </c>
      <c r="L195" s="10">
        <v>0</v>
      </c>
      <c r="M195" s="10">
        <v>2</v>
      </c>
      <c r="N195" s="10">
        <v>2</v>
      </c>
      <c r="O195" s="10">
        <v>0</v>
      </c>
      <c r="P195" s="10">
        <v>0</v>
      </c>
      <c r="Q195" s="10">
        <v>1</v>
      </c>
      <c r="R195" s="10">
        <v>0</v>
      </c>
      <c r="S195" s="10">
        <v>0</v>
      </c>
      <c r="T195" s="10">
        <v>0</v>
      </c>
      <c r="U195" s="10">
        <v>0</v>
      </c>
      <c r="V195" s="67">
        <f>(H195+N195+Q195)/(F195+N195+Q195+O195)</f>
        <v>0.66666666666666663</v>
      </c>
      <c r="W195" s="67">
        <f>(I195+J195*2+K195*3+L195*4)/F195</f>
        <v>0.33333333333333331</v>
      </c>
      <c r="X195" s="43">
        <f t="shared" si="67"/>
        <v>1</v>
      </c>
      <c r="Y195" s="68">
        <f>H195/F195</f>
        <v>0.33333333333333331</v>
      </c>
      <c r="Z195" s="45"/>
    </row>
    <row r="196" spans="1:26" x14ac:dyDescent="0.25">
      <c r="B196" s="53"/>
      <c r="C196" s="1" t="s">
        <v>110</v>
      </c>
      <c r="D196" s="10">
        <v>3</v>
      </c>
      <c r="E196" s="10">
        <v>10</v>
      </c>
      <c r="F196" s="10">
        <v>7</v>
      </c>
      <c r="G196" s="10">
        <v>3</v>
      </c>
      <c r="H196" s="10">
        <v>3</v>
      </c>
      <c r="I196" s="10">
        <v>2</v>
      </c>
      <c r="J196" s="10">
        <v>1</v>
      </c>
      <c r="K196" s="10">
        <v>0</v>
      </c>
      <c r="L196" s="10">
        <v>0</v>
      </c>
      <c r="M196" s="10">
        <v>0</v>
      </c>
      <c r="N196" s="10">
        <v>2</v>
      </c>
      <c r="O196" s="10">
        <v>0</v>
      </c>
      <c r="P196" s="10">
        <v>1</v>
      </c>
      <c r="Q196" s="10">
        <v>1</v>
      </c>
      <c r="R196" s="10">
        <v>2</v>
      </c>
      <c r="S196" s="10">
        <v>0</v>
      </c>
      <c r="T196" s="10">
        <v>0</v>
      </c>
      <c r="U196" s="10">
        <v>0</v>
      </c>
      <c r="V196" s="67">
        <f t="shared" ref="V196" si="85">(H196+N196+Q196)/(F196+N196+Q196+O196)</f>
        <v>0.6</v>
      </c>
      <c r="W196" s="67">
        <f t="shared" ref="W196" si="86">(I196+J196*2+K196*3+L196*4)/F196</f>
        <v>0.5714285714285714</v>
      </c>
      <c r="X196" s="43">
        <f t="shared" ref="X196" si="87">V196+W196</f>
        <v>1.1714285714285713</v>
      </c>
      <c r="Y196" s="68">
        <f t="shared" ref="Y196" si="88">H196/F196</f>
        <v>0.42857142857142855</v>
      </c>
      <c r="Z196" s="45"/>
    </row>
    <row r="197" spans="1:26" x14ac:dyDescent="0.25">
      <c r="B197" s="53"/>
      <c r="C197" s="10" t="s">
        <v>80</v>
      </c>
      <c r="D197" s="10">
        <v>2</v>
      </c>
      <c r="E197" s="10">
        <v>7</v>
      </c>
      <c r="F197" s="1">
        <v>5</v>
      </c>
      <c r="G197" s="10">
        <v>2</v>
      </c>
      <c r="H197" s="10">
        <v>2</v>
      </c>
      <c r="I197" s="10">
        <v>2</v>
      </c>
      <c r="J197" s="10">
        <v>0</v>
      </c>
      <c r="K197" s="10">
        <v>0</v>
      </c>
      <c r="L197" s="10">
        <v>0</v>
      </c>
      <c r="M197" s="10">
        <v>1</v>
      </c>
      <c r="N197" s="10">
        <v>2</v>
      </c>
      <c r="O197" s="10">
        <v>0</v>
      </c>
      <c r="P197" s="10">
        <v>0</v>
      </c>
      <c r="Q197" s="10">
        <v>0</v>
      </c>
      <c r="R197" s="10">
        <v>1</v>
      </c>
      <c r="S197" s="10">
        <v>1</v>
      </c>
      <c r="T197" s="10">
        <v>0</v>
      </c>
      <c r="U197" s="10">
        <v>0</v>
      </c>
      <c r="V197" s="67">
        <f t="shared" ref="V197" si="89">(H197+N197+Q197)/(F197+N197+Q197+O197)</f>
        <v>0.5714285714285714</v>
      </c>
      <c r="W197" s="67">
        <f t="shared" ref="W197" si="90">(I197+J197*2+K197*3+L197*4)/F197</f>
        <v>0.4</v>
      </c>
      <c r="X197" s="67">
        <f t="shared" ref="X197" si="91">V197+W197</f>
        <v>0.97142857142857142</v>
      </c>
      <c r="Y197" s="68">
        <f t="shared" ref="Y197" si="92">H197/F197</f>
        <v>0.4</v>
      </c>
      <c r="Z197" s="45"/>
    </row>
    <row r="198" spans="1:26" x14ac:dyDescent="0.25">
      <c r="B198" s="53"/>
      <c r="C198" s="10" t="s">
        <v>103</v>
      </c>
      <c r="D198" s="10">
        <v>5</v>
      </c>
      <c r="E198" s="10">
        <v>17</v>
      </c>
      <c r="F198" s="10">
        <v>14</v>
      </c>
      <c r="G198" s="10">
        <v>3</v>
      </c>
      <c r="H198" s="10">
        <v>4</v>
      </c>
      <c r="I198" s="10">
        <v>3</v>
      </c>
      <c r="J198" s="10">
        <v>0</v>
      </c>
      <c r="K198" s="10">
        <v>0</v>
      </c>
      <c r="L198" s="10">
        <v>1</v>
      </c>
      <c r="M198" s="10">
        <v>1</v>
      </c>
      <c r="N198" s="10">
        <v>3</v>
      </c>
      <c r="O198" s="10">
        <v>0</v>
      </c>
      <c r="P198" s="10">
        <v>4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67">
        <f t="shared" ref="V198" si="93">(H198+N198+Q198)/(F198+N198+Q198+O198)</f>
        <v>0.41176470588235292</v>
      </c>
      <c r="W198" s="67">
        <f t="shared" ref="W198" si="94">(I198+J198*2+K198*3+L198*4)/F198</f>
        <v>0.5</v>
      </c>
      <c r="X198" s="67">
        <f t="shared" ref="X198" si="95">V198+W198</f>
        <v>0.91176470588235292</v>
      </c>
      <c r="Y198" s="68">
        <f t="shared" ref="Y198" si="96">H198/F198</f>
        <v>0.2857142857142857</v>
      </c>
      <c r="Z198" s="45"/>
    </row>
    <row r="199" spans="1:26" x14ac:dyDescent="0.25">
      <c r="B199" s="53"/>
      <c r="C199" s="10" t="s">
        <v>77</v>
      </c>
      <c r="D199" s="10">
        <v>3</v>
      </c>
      <c r="E199" s="10">
        <v>10</v>
      </c>
      <c r="F199" s="10">
        <v>9</v>
      </c>
      <c r="G199" s="10">
        <v>4</v>
      </c>
      <c r="H199" s="10">
        <v>5</v>
      </c>
      <c r="I199" s="10">
        <v>2</v>
      </c>
      <c r="J199" s="10">
        <v>2</v>
      </c>
      <c r="K199" s="10">
        <v>0</v>
      </c>
      <c r="L199" s="10">
        <v>1</v>
      </c>
      <c r="M199" s="10">
        <v>2</v>
      </c>
      <c r="N199" s="10">
        <v>1</v>
      </c>
      <c r="O199" s="10">
        <v>0</v>
      </c>
      <c r="P199" s="10">
        <v>0</v>
      </c>
      <c r="Q199" s="10">
        <v>0</v>
      </c>
      <c r="R199" s="10">
        <v>0</v>
      </c>
      <c r="S199" s="10">
        <v>1</v>
      </c>
      <c r="T199" s="10">
        <v>0</v>
      </c>
      <c r="U199" s="10">
        <v>0</v>
      </c>
      <c r="V199" s="67">
        <f t="shared" ref="V199" si="97">(H199+N199+Q199)/(F199+N199+Q199+O199)</f>
        <v>0.6</v>
      </c>
      <c r="W199" s="67">
        <f t="shared" ref="W199" si="98">(I199+J199*2+K199*3+L199*4)/F199</f>
        <v>1.1111111111111112</v>
      </c>
      <c r="X199" s="67">
        <f t="shared" ref="X199" si="99">V199+W199</f>
        <v>1.7111111111111112</v>
      </c>
      <c r="Y199" s="68">
        <f t="shared" ref="Y199" si="100">H199/F199</f>
        <v>0.55555555555555558</v>
      </c>
      <c r="Z199" s="45"/>
    </row>
    <row r="200" spans="1:26" x14ac:dyDescent="0.25">
      <c r="B200" s="53"/>
      <c r="C200" s="15" t="s">
        <v>79</v>
      </c>
      <c r="D200" s="15">
        <f>SUM(D194:D199)</f>
        <v>18</v>
      </c>
      <c r="E200" s="15">
        <f t="shared" ref="E200:U200" si="101">SUM(E194:E199)</f>
        <v>57</v>
      </c>
      <c r="F200" s="15">
        <f t="shared" si="101"/>
        <v>44</v>
      </c>
      <c r="G200" s="15">
        <f t="shared" si="101"/>
        <v>15</v>
      </c>
      <c r="H200" s="15">
        <f t="shared" si="101"/>
        <v>16</v>
      </c>
      <c r="I200" s="15">
        <f t="shared" si="101"/>
        <v>11</v>
      </c>
      <c r="J200" s="15">
        <f t="shared" si="101"/>
        <v>3</v>
      </c>
      <c r="K200" s="15">
        <f t="shared" si="101"/>
        <v>0</v>
      </c>
      <c r="L200" s="15">
        <f t="shared" si="101"/>
        <v>2</v>
      </c>
      <c r="M200" s="15">
        <f t="shared" si="101"/>
        <v>8</v>
      </c>
      <c r="N200" s="15">
        <f t="shared" si="101"/>
        <v>10</v>
      </c>
      <c r="O200" s="15">
        <f t="shared" si="101"/>
        <v>0</v>
      </c>
      <c r="P200" s="15">
        <f t="shared" si="101"/>
        <v>7</v>
      </c>
      <c r="Q200" s="15">
        <f t="shared" si="101"/>
        <v>3</v>
      </c>
      <c r="R200" s="15">
        <f t="shared" si="101"/>
        <v>3</v>
      </c>
      <c r="S200" s="15">
        <f t="shared" si="101"/>
        <v>3</v>
      </c>
      <c r="T200" s="15">
        <f t="shared" si="101"/>
        <v>0</v>
      </c>
      <c r="U200" s="15">
        <f t="shared" si="101"/>
        <v>0</v>
      </c>
      <c r="V200" s="112">
        <f>(H200+N200+Q200)/(F200+N200+Q200+O200)</f>
        <v>0.50877192982456143</v>
      </c>
      <c r="W200" s="112">
        <f>(I200+J200*2+K200*3+L200*4)/F200</f>
        <v>0.56818181818181823</v>
      </c>
      <c r="X200" s="112">
        <f t="shared" si="67"/>
        <v>1.0769537480063796</v>
      </c>
      <c r="Y200" s="113">
        <f>H200/F200</f>
        <v>0.36363636363636365</v>
      </c>
      <c r="Z200" s="45"/>
    </row>
    <row r="201" spans="1:26" x14ac:dyDescent="0.25">
      <c r="B201" s="53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80"/>
      <c r="W201" s="80"/>
      <c r="X201" s="80"/>
      <c r="Y201" s="81"/>
      <c r="Z201" s="45"/>
    </row>
    <row r="202" spans="1:26" ht="15.75" thickBot="1" x14ac:dyDescent="0.3">
      <c r="B202" s="33"/>
      <c r="C202" s="16" t="s">
        <v>81</v>
      </c>
      <c r="D202" s="16">
        <f t="shared" ref="D202:U202" si="102">D191+D200</f>
        <v>34</v>
      </c>
      <c r="E202" s="16">
        <f t="shared" si="102"/>
        <v>110</v>
      </c>
      <c r="F202" s="16">
        <f t="shared" si="102"/>
        <v>88</v>
      </c>
      <c r="G202" s="16">
        <f t="shared" si="102"/>
        <v>25</v>
      </c>
      <c r="H202" s="16">
        <f t="shared" si="102"/>
        <v>31</v>
      </c>
      <c r="I202" s="16">
        <f t="shared" si="102"/>
        <v>23</v>
      </c>
      <c r="J202" s="16">
        <f t="shared" si="102"/>
        <v>5</v>
      </c>
      <c r="K202" s="16">
        <f t="shared" si="102"/>
        <v>1</v>
      </c>
      <c r="L202" s="16">
        <f t="shared" si="102"/>
        <v>2</v>
      </c>
      <c r="M202" s="16">
        <f t="shared" si="102"/>
        <v>16</v>
      </c>
      <c r="N202" s="16">
        <f t="shared" si="102"/>
        <v>18</v>
      </c>
      <c r="O202" s="16">
        <f t="shared" si="102"/>
        <v>0</v>
      </c>
      <c r="P202" s="16">
        <f t="shared" si="102"/>
        <v>20</v>
      </c>
      <c r="Q202" s="16">
        <f t="shared" si="102"/>
        <v>4</v>
      </c>
      <c r="R202" s="16">
        <f t="shared" si="102"/>
        <v>6</v>
      </c>
      <c r="S202" s="16">
        <f t="shared" si="102"/>
        <v>5</v>
      </c>
      <c r="T202" s="16">
        <f t="shared" si="102"/>
        <v>2</v>
      </c>
      <c r="U202" s="16">
        <f t="shared" si="102"/>
        <v>0</v>
      </c>
      <c r="V202" s="114">
        <f>(H202+N202+Q202)/(F202+N202+Q202+O202)</f>
        <v>0.48181818181818181</v>
      </c>
      <c r="W202" s="114">
        <f>(I202+J202*2+K202*3+L202*4)/F202</f>
        <v>0.5</v>
      </c>
      <c r="X202" s="114">
        <f t="shared" si="67"/>
        <v>0.98181818181818181</v>
      </c>
      <c r="Y202" s="115">
        <f>H202/F202</f>
        <v>0.35227272727272729</v>
      </c>
      <c r="Z202" s="45"/>
    </row>
    <row r="203" spans="1:26" x14ac:dyDescent="0.2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80"/>
      <c r="W203" s="80"/>
      <c r="X203" s="80"/>
      <c r="Y203" s="80"/>
      <c r="Z203" s="45"/>
    </row>
    <row r="204" spans="1:26" ht="15.75" thickBot="1" x14ac:dyDescent="0.3">
      <c r="A204" t="s">
        <v>101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80"/>
      <c r="W204" s="80"/>
      <c r="X204" s="80"/>
      <c r="Y204" s="91"/>
      <c r="Z204" s="45"/>
    </row>
    <row r="205" spans="1:26" ht="18.75" x14ac:dyDescent="0.3">
      <c r="B205" s="55" t="s">
        <v>108</v>
      </c>
      <c r="C205" s="32" t="s">
        <v>78</v>
      </c>
      <c r="D205" s="32" t="s">
        <v>39</v>
      </c>
      <c r="E205" s="32" t="s">
        <v>40</v>
      </c>
      <c r="F205" s="32" t="s">
        <v>0</v>
      </c>
      <c r="G205" s="32" t="s">
        <v>1</v>
      </c>
      <c r="H205" s="32" t="s">
        <v>2</v>
      </c>
      <c r="I205" s="32" t="s">
        <v>8</v>
      </c>
      <c r="J205" s="32" t="s">
        <v>10</v>
      </c>
      <c r="K205" s="32" t="s">
        <v>41</v>
      </c>
      <c r="L205" s="32" t="s">
        <v>42</v>
      </c>
      <c r="M205" s="32" t="s">
        <v>3</v>
      </c>
      <c r="N205" s="32" t="s">
        <v>4</v>
      </c>
      <c r="O205" s="32" t="s">
        <v>43</v>
      </c>
      <c r="P205" s="32" t="s">
        <v>5</v>
      </c>
      <c r="Q205" s="32" t="s">
        <v>44</v>
      </c>
      <c r="R205" s="32" t="s">
        <v>45</v>
      </c>
      <c r="S205" s="32" t="s">
        <v>46</v>
      </c>
      <c r="T205" s="32" t="s">
        <v>47</v>
      </c>
      <c r="U205" s="32" t="s">
        <v>48</v>
      </c>
      <c r="V205" s="83" t="s">
        <v>49</v>
      </c>
      <c r="W205" s="83" t="s">
        <v>50</v>
      </c>
      <c r="X205" s="83" t="s">
        <v>51</v>
      </c>
      <c r="Y205" s="84" t="s">
        <v>52</v>
      </c>
      <c r="Z205" s="45"/>
    </row>
    <row r="206" spans="1:26" ht="18.75" x14ac:dyDescent="0.3">
      <c r="B206" s="56" t="s">
        <v>111</v>
      </c>
      <c r="C206" s="10" t="s">
        <v>67</v>
      </c>
      <c r="D206" s="10">
        <v>5</v>
      </c>
      <c r="E206" s="10">
        <v>23</v>
      </c>
      <c r="F206" s="10">
        <v>9</v>
      </c>
      <c r="G206" s="10">
        <v>7</v>
      </c>
      <c r="H206" s="10">
        <v>1</v>
      </c>
      <c r="I206" s="10">
        <v>1</v>
      </c>
      <c r="J206" s="10">
        <v>0</v>
      </c>
      <c r="K206" s="10">
        <v>0</v>
      </c>
      <c r="L206" s="10">
        <v>0</v>
      </c>
      <c r="M206" s="10">
        <v>1</v>
      </c>
      <c r="N206" s="10">
        <v>10</v>
      </c>
      <c r="O206" s="10">
        <v>0</v>
      </c>
      <c r="P206" s="10">
        <v>3</v>
      </c>
      <c r="Q206" s="10">
        <v>4</v>
      </c>
      <c r="R206" s="10">
        <v>1</v>
      </c>
      <c r="S206" s="10">
        <v>1</v>
      </c>
      <c r="T206" s="10">
        <v>5</v>
      </c>
      <c r="U206" s="10">
        <v>0</v>
      </c>
      <c r="V206" s="67">
        <v>0.65217391304347827</v>
      </c>
      <c r="W206" s="67">
        <v>0.1111111111111111</v>
      </c>
      <c r="X206" s="67">
        <v>0.76328502415458943</v>
      </c>
      <c r="Y206" s="68">
        <v>0.1111111111111111</v>
      </c>
      <c r="Z206" s="45"/>
    </row>
    <row r="207" spans="1:26" x14ac:dyDescent="0.25">
      <c r="B207" s="53"/>
      <c r="C207" s="10" t="s">
        <v>68</v>
      </c>
      <c r="D207" s="10">
        <v>4</v>
      </c>
      <c r="E207" s="10">
        <v>14</v>
      </c>
      <c r="F207" s="10">
        <v>11</v>
      </c>
      <c r="G207" s="10">
        <v>1</v>
      </c>
      <c r="H207" s="10">
        <v>2</v>
      </c>
      <c r="I207" s="10">
        <v>1</v>
      </c>
      <c r="J207" s="10">
        <v>1</v>
      </c>
      <c r="K207" s="10">
        <v>0</v>
      </c>
      <c r="L207" s="10">
        <v>0</v>
      </c>
      <c r="M207" s="10">
        <v>0</v>
      </c>
      <c r="N207" s="10">
        <v>3</v>
      </c>
      <c r="O207" s="10">
        <v>0</v>
      </c>
      <c r="P207" s="10">
        <v>3</v>
      </c>
      <c r="Q207" s="10">
        <v>0</v>
      </c>
      <c r="R207" s="10">
        <v>0</v>
      </c>
      <c r="S207" s="10">
        <v>1</v>
      </c>
      <c r="T207" s="10">
        <v>1</v>
      </c>
      <c r="U207" s="10">
        <v>0</v>
      </c>
      <c r="V207" s="67">
        <v>0.35714285714285715</v>
      </c>
      <c r="W207" s="67">
        <v>0.27272727272727271</v>
      </c>
      <c r="X207" s="67">
        <v>0.62987012987012991</v>
      </c>
      <c r="Y207" s="68">
        <v>0.18181818181818182</v>
      </c>
      <c r="Z207" s="45"/>
    </row>
    <row r="208" spans="1:26" x14ac:dyDescent="0.25">
      <c r="B208" s="53"/>
      <c r="C208" s="10" t="s">
        <v>69</v>
      </c>
      <c r="D208" s="10">
        <v>3</v>
      </c>
      <c r="E208" s="10">
        <v>10</v>
      </c>
      <c r="F208" s="10">
        <v>7</v>
      </c>
      <c r="G208" s="10">
        <v>1</v>
      </c>
      <c r="H208" s="10">
        <v>1</v>
      </c>
      <c r="I208" s="10">
        <v>1</v>
      </c>
      <c r="J208" s="10">
        <v>0</v>
      </c>
      <c r="K208" s="10">
        <v>0</v>
      </c>
      <c r="L208" s="10">
        <v>0</v>
      </c>
      <c r="M208" s="10">
        <v>0</v>
      </c>
      <c r="N208" s="10">
        <v>3</v>
      </c>
      <c r="O208" s="10">
        <v>0</v>
      </c>
      <c r="P208" s="10">
        <v>2</v>
      </c>
      <c r="Q208" s="10">
        <v>0</v>
      </c>
      <c r="R208" s="10">
        <v>0</v>
      </c>
      <c r="S208" s="10">
        <v>0</v>
      </c>
      <c r="T208" s="10">
        <v>1</v>
      </c>
      <c r="U208" s="10">
        <v>0</v>
      </c>
      <c r="V208" s="67">
        <v>0.4</v>
      </c>
      <c r="W208" s="67">
        <v>0.14285714285714285</v>
      </c>
      <c r="X208" s="67">
        <v>0.54285714285714293</v>
      </c>
      <c r="Y208" s="68">
        <v>0.14285714285714285</v>
      </c>
      <c r="Z208" s="45"/>
    </row>
    <row r="209" spans="2:26" x14ac:dyDescent="0.25">
      <c r="B209" s="53"/>
      <c r="C209" s="10" t="s">
        <v>70</v>
      </c>
      <c r="D209" s="10">
        <v>3</v>
      </c>
      <c r="E209" s="10">
        <v>13</v>
      </c>
      <c r="F209" s="10">
        <v>10</v>
      </c>
      <c r="G209" s="10">
        <v>6</v>
      </c>
      <c r="H209" s="10">
        <v>2</v>
      </c>
      <c r="I209" s="10">
        <v>1</v>
      </c>
      <c r="J209" s="10">
        <v>1</v>
      </c>
      <c r="K209" s="10">
        <v>0</v>
      </c>
      <c r="L209" s="10">
        <v>0</v>
      </c>
      <c r="M209" s="10">
        <v>1</v>
      </c>
      <c r="N209" s="10">
        <v>3</v>
      </c>
      <c r="O209" s="10">
        <v>0</v>
      </c>
      <c r="P209" s="10">
        <v>3</v>
      </c>
      <c r="Q209" s="10">
        <v>0</v>
      </c>
      <c r="R209" s="10">
        <v>1</v>
      </c>
      <c r="S209" s="10">
        <v>2</v>
      </c>
      <c r="T209" s="10">
        <v>4</v>
      </c>
      <c r="U209" s="10">
        <v>0</v>
      </c>
      <c r="V209" s="67">
        <v>0.38461538461538464</v>
      </c>
      <c r="W209" s="67">
        <v>0.3</v>
      </c>
      <c r="X209" s="67">
        <v>0.68461538461538463</v>
      </c>
      <c r="Y209" s="68">
        <v>0.2</v>
      </c>
      <c r="Z209" s="45"/>
    </row>
    <row r="210" spans="2:26" x14ac:dyDescent="0.25">
      <c r="B210" s="53"/>
      <c r="C210" s="15" t="s">
        <v>78</v>
      </c>
      <c r="D210" s="15">
        <f>SUM(D206:D209)</f>
        <v>15</v>
      </c>
      <c r="E210" s="15">
        <f t="shared" ref="E210:U210" si="103">SUM(E206:E209)</f>
        <v>60</v>
      </c>
      <c r="F210" s="15">
        <f t="shared" si="103"/>
        <v>37</v>
      </c>
      <c r="G210" s="15">
        <f t="shared" si="103"/>
        <v>15</v>
      </c>
      <c r="H210" s="15">
        <f t="shared" si="103"/>
        <v>6</v>
      </c>
      <c r="I210" s="15">
        <f t="shared" si="103"/>
        <v>4</v>
      </c>
      <c r="J210" s="15">
        <f t="shared" si="103"/>
        <v>2</v>
      </c>
      <c r="K210" s="15">
        <f t="shared" si="103"/>
        <v>0</v>
      </c>
      <c r="L210" s="15">
        <f t="shared" si="103"/>
        <v>0</v>
      </c>
      <c r="M210" s="15">
        <f t="shared" si="103"/>
        <v>2</v>
      </c>
      <c r="N210" s="15">
        <f t="shared" si="103"/>
        <v>19</v>
      </c>
      <c r="O210" s="15">
        <f t="shared" si="103"/>
        <v>0</v>
      </c>
      <c r="P210" s="15">
        <f t="shared" si="103"/>
        <v>11</v>
      </c>
      <c r="Q210" s="15">
        <f t="shared" si="103"/>
        <v>4</v>
      </c>
      <c r="R210" s="15">
        <f t="shared" si="103"/>
        <v>2</v>
      </c>
      <c r="S210" s="15">
        <f t="shared" si="103"/>
        <v>4</v>
      </c>
      <c r="T210" s="15">
        <f t="shared" si="103"/>
        <v>11</v>
      </c>
      <c r="U210" s="15">
        <f t="shared" si="103"/>
        <v>0</v>
      </c>
      <c r="V210" s="112">
        <f>(H210+N210+Q210)/(F210+N210+Q210+O210)</f>
        <v>0.48333333333333334</v>
      </c>
      <c r="W210" s="112">
        <f>(I210+J210*2+K210*3+L210*4)/F210</f>
        <v>0.21621621621621623</v>
      </c>
      <c r="X210" s="112">
        <f t="shared" si="67"/>
        <v>0.69954954954954962</v>
      </c>
      <c r="Y210" s="113">
        <f>H210/F210</f>
        <v>0.16216216216216217</v>
      </c>
      <c r="Z210" s="45"/>
    </row>
    <row r="211" spans="2:26" x14ac:dyDescent="0.25">
      <c r="B211" s="53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80"/>
      <c r="W211" s="80"/>
      <c r="X211" s="80"/>
      <c r="Y211" s="81"/>
      <c r="Z211" s="45"/>
    </row>
    <row r="212" spans="2:26" x14ac:dyDescent="0.25">
      <c r="B212" s="53"/>
      <c r="C212" s="15" t="s">
        <v>79</v>
      </c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80"/>
      <c r="W212" s="80"/>
      <c r="X212" s="80"/>
      <c r="Y212" s="81"/>
      <c r="Z212" s="45"/>
    </row>
    <row r="213" spans="2:26" x14ac:dyDescent="0.25">
      <c r="B213" s="53"/>
      <c r="C213" s="10" t="s">
        <v>76</v>
      </c>
      <c r="D213" s="35">
        <v>2</v>
      </c>
      <c r="E213" s="35">
        <v>5</v>
      </c>
      <c r="F213" s="35">
        <v>3</v>
      </c>
      <c r="G213" s="35">
        <v>3</v>
      </c>
      <c r="H213" s="35">
        <v>2</v>
      </c>
      <c r="I213" s="35">
        <v>0</v>
      </c>
      <c r="J213" s="35">
        <v>2</v>
      </c>
      <c r="K213" s="35">
        <v>0</v>
      </c>
      <c r="L213" s="35">
        <v>0</v>
      </c>
      <c r="M213" s="35">
        <v>2</v>
      </c>
      <c r="N213" s="35">
        <v>2</v>
      </c>
      <c r="O213" s="35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67">
        <f>(H213+N213+Q213)/(F213+N213+Q213+O213)</f>
        <v>0.8</v>
      </c>
      <c r="W213" s="43">
        <f>(I213+J213*2+K213*3+L213*4)/F213</f>
        <v>1.3333333333333333</v>
      </c>
      <c r="X213" s="43">
        <f t="shared" si="67"/>
        <v>2.1333333333333333</v>
      </c>
      <c r="Y213" s="68">
        <f>H213/F213</f>
        <v>0.66666666666666663</v>
      </c>
      <c r="Z213" s="45"/>
    </row>
    <row r="214" spans="2:26" x14ac:dyDescent="0.25">
      <c r="B214" s="53"/>
      <c r="C214" s="10" t="s">
        <v>94</v>
      </c>
      <c r="D214" s="10">
        <v>3</v>
      </c>
      <c r="E214" s="10">
        <v>9</v>
      </c>
      <c r="F214" s="10">
        <v>6</v>
      </c>
      <c r="G214" s="10">
        <v>0</v>
      </c>
      <c r="H214" s="10">
        <v>3</v>
      </c>
      <c r="I214" s="10">
        <v>3</v>
      </c>
      <c r="J214" s="10">
        <v>0</v>
      </c>
      <c r="K214" s="10">
        <v>0</v>
      </c>
      <c r="L214" s="10">
        <v>0</v>
      </c>
      <c r="M214" s="10">
        <v>1</v>
      </c>
      <c r="N214" s="10">
        <v>3</v>
      </c>
      <c r="O214" s="10">
        <v>0</v>
      </c>
      <c r="P214" s="10">
        <v>3</v>
      </c>
      <c r="Q214" s="10">
        <v>0</v>
      </c>
      <c r="R214" s="10">
        <v>0</v>
      </c>
      <c r="S214" s="10">
        <v>0</v>
      </c>
      <c r="T214" s="10">
        <v>1</v>
      </c>
      <c r="U214" s="10">
        <v>0</v>
      </c>
      <c r="V214" s="67">
        <f t="shared" ref="V214" si="104">(H214+N214+Q214)/(F214+N214+Q214+O214)</f>
        <v>0.66666666666666663</v>
      </c>
      <c r="W214" s="67">
        <f t="shared" ref="W214" si="105">(I214+J214*2+K214*3+L214*4)/F214</f>
        <v>0.5</v>
      </c>
      <c r="X214" s="43">
        <f t="shared" ref="X214" si="106">V214+W214</f>
        <v>1.1666666666666665</v>
      </c>
      <c r="Y214" s="68">
        <f t="shared" ref="Y214" si="107">H214/F214</f>
        <v>0.5</v>
      </c>
      <c r="Z214" s="45"/>
    </row>
    <row r="215" spans="2:26" x14ac:dyDescent="0.25">
      <c r="B215" s="53"/>
      <c r="C215" s="1" t="s">
        <v>110</v>
      </c>
      <c r="D215" s="10">
        <v>1</v>
      </c>
      <c r="E215" s="10">
        <v>2</v>
      </c>
      <c r="F215" s="10">
        <v>2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2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67">
        <f t="shared" ref="V215" si="108">(H215+N215+Q215)/(F215+N215+Q215+O215)</f>
        <v>0</v>
      </c>
      <c r="W215" s="67">
        <f t="shared" ref="W215" si="109">(I215+J215*2+K215*3+L215*4)/F215</f>
        <v>0</v>
      </c>
      <c r="X215" s="67">
        <f t="shared" ref="X215" si="110">V215+W215</f>
        <v>0</v>
      </c>
      <c r="Y215" s="68">
        <f t="shared" ref="Y215" si="111">H215/F215</f>
        <v>0</v>
      </c>
      <c r="Z215" s="45"/>
    </row>
    <row r="216" spans="2:26" x14ac:dyDescent="0.25">
      <c r="B216" s="53"/>
      <c r="C216" s="10" t="s">
        <v>80</v>
      </c>
      <c r="D216" s="10">
        <v>2</v>
      </c>
      <c r="E216" s="10">
        <v>8</v>
      </c>
      <c r="F216" s="1">
        <v>7</v>
      </c>
      <c r="G216" s="10">
        <v>1</v>
      </c>
      <c r="H216" s="10">
        <v>3</v>
      </c>
      <c r="I216" s="10">
        <v>3</v>
      </c>
      <c r="J216" s="10">
        <v>0</v>
      </c>
      <c r="K216" s="10">
        <v>0</v>
      </c>
      <c r="L216" s="10">
        <v>0</v>
      </c>
      <c r="M216" s="10">
        <v>1</v>
      </c>
      <c r="N216" s="10">
        <v>1</v>
      </c>
      <c r="O216" s="10">
        <v>0</v>
      </c>
      <c r="P216" s="10">
        <v>2</v>
      </c>
      <c r="Q216" s="10">
        <v>0</v>
      </c>
      <c r="R216" s="10">
        <v>0</v>
      </c>
      <c r="S216" s="10">
        <v>0</v>
      </c>
      <c r="T216" s="10">
        <v>0</v>
      </c>
      <c r="U216" s="10">
        <v>1</v>
      </c>
      <c r="V216" s="67">
        <f t="shared" ref="V216" si="112">(H216+N216+Q216)/(F216+N216+Q216+O216)</f>
        <v>0.5</v>
      </c>
      <c r="W216" s="67">
        <f t="shared" ref="W216" si="113">(I216+J216*2+K216*3+L216*4)/F216</f>
        <v>0.42857142857142855</v>
      </c>
      <c r="X216" s="67">
        <f t="shared" ref="X216" si="114">V216+W216</f>
        <v>0.9285714285714286</v>
      </c>
      <c r="Y216" s="68">
        <f t="shared" ref="Y216" si="115">H216/F216</f>
        <v>0.42857142857142855</v>
      </c>
      <c r="Z216" s="45"/>
    </row>
    <row r="217" spans="2:26" x14ac:dyDescent="0.25">
      <c r="B217" s="53"/>
      <c r="C217" s="10" t="s">
        <v>103</v>
      </c>
      <c r="D217" s="10">
        <v>2</v>
      </c>
      <c r="E217" s="10">
        <v>3</v>
      </c>
      <c r="F217" s="10">
        <v>2</v>
      </c>
      <c r="G217" s="10">
        <v>1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1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67">
        <f t="shared" ref="V217" si="116">(H217+N217+Q217)/(F217+N217+Q217+O217)</f>
        <v>0.33333333333333331</v>
      </c>
      <c r="W217" s="67">
        <f t="shared" ref="W217" si="117">(I217+J217*2+K217*3+L217*4)/F217</f>
        <v>0</v>
      </c>
      <c r="X217" s="67">
        <f t="shared" ref="X217" si="118">V217+W217</f>
        <v>0.33333333333333331</v>
      </c>
      <c r="Y217" s="68">
        <f t="shared" ref="Y217" si="119">H217/F217</f>
        <v>0</v>
      </c>
      <c r="Z217" s="45"/>
    </row>
    <row r="218" spans="2:26" x14ac:dyDescent="0.25">
      <c r="B218" s="53"/>
      <c r="C218" s="10" t="s">
        <v>77</v>
      </c>
      <c r="D218" s="10">
        <v>3</v>
      </c>
      <c r="E218" s="10">
        <v>11</v>
      </c>
      <c r="F218" s="10">
        <v>8</v>
      </c>
      <c r="G218" s="10">
        <v>1</v>
      </c>
      <c r="H218" s="10">
        <v>1</v>
      </c>
      <c r="I218" s="10">
        <v>1</v>
      </c>
      <c r="J218" s="10">
        <v>0</v>
      </c>
      <c r="K218" s="10">
        <v>0</v>
      </c>
      <c r="L218" s="10">
        <v>0</v>
      </c>
      <c r="M218" s="10">
        <v>0</v>
      </c>
      <c r="N218" s="10">
        <v>3</v>
      </c>
      <c r="O218" s="10">
        <v>0</v>
      </c>
      <c r="P218" s="10">
        <v>1</v>
      </c>
      <c r="Q218" s="10">
        <v>0</v>
      </c>
      <c r="R218" s="10">
        <v>0</v>
      </c>
      <c r="S218" s="10">
        <v>2</v>
      </c>
      <c r="T218" s="10">
        <v>0</v>
      </c>
      <c r="U218" s="10">
        <v>0</v>
      </c>
      <c r="V218" s="67">
        <f t="shared" ref="V218" si="120">(H218+N218+Q218)/(F218+N218+Q218+O218)</f>
        <v>0.36363636363636365</v>
      </c>
      <c r="W218" s="67">
        <f t="shared" ref="W218" si="121">(I218+J218*2+K218*3+L218*4)/F218</f>
        <v>0.125</v>
      </c>
      <c r="X218" s="67">
        <f t="shared" ref="X218" si="122">V218+W218</f>
        <v>0.48863636363636365</v>
      </c>
      <c r="Y218" s="68">
        <f t="shared" ref="Y218" si="123">H218/F218</f>
        <v>0.125</v>
      </c>
      <c r="Z218" s="45"/>
    </row>
    <row r="219" spans="2:26" x14ac:dyDescent="0.25">
      <c r="B219" s="53"/>
      <c r="C219" s="15" t="s">
        <v>79</v>
      </c>
      <c r="D219" s="15">
        <f>SUM(D213:D218)</f>
        <v>13</v>
      </c>
      <c r="E219" s="15">
        <f t="shared" ref="E219:U219" si="124">SUM(E213:E218)</f>
        <v>38</v>
      </c>
      <c r="F219" s="15">
        <f t="shared" si="124"/>
        <v>28</v>
      </c>
      <c r="G219" s="15">
        <f t="shared" si="124"/>
        <v>6</v>
      </c>
      <c r="H219" s="15">
        <f t="shared" si="124"/>
        <v>9</v>
      </c>
      <c r="I219" s="15">
        <f t="shared" si="124"/>
        <v>7</v>
      </c>
      <c r="J219" s="15">
        <f t="shared" si="124"/>
        <v>2</v>
      </c>
      <c r="K219" s="15">
        <f t="shared" si="124"/>
        <v>0</v>
      </c>
      <c r="L219" s="15">
        <f t="shared" si="124"/>
        <v>0</v>
      </c>
      <c r="M219" s="15">
        <f t="shared" si="124"/>
        <v>4</v>
      </c>
      <c r="N219" s="15">
        <v>6</v>
      </c>
      <c r="O219" s="15">
        <f t="shared" si="124"/>
        <v>0</v>
      </c>
      <c r="P219" s="15">
        <f t="shared" si="124"/>
        <v>8</v>
      </c>
      <c r="Q219" s="15">
        <f t="shared" si="124"/>
        <v>0</v>
      </c>
      <c r="R219" s="15">
        <f t="shared" si="124"/>
        <v>0</v>
      </c>
      <c r="S219" s="15">
        <f t="shared" si="124"/>
        <v>2</v>
      </c>
      <c r="T219" s="15">
        <f t="shared" si="124"/>
        <v>1</v>
      </c>
      <c r="U219" s="15">
        <f t="shared" si="124"/>
        <v>1</v>
      </c>
      <c r="V219" s="112">
        <f t="shared" ref="V219:V257" si="125">(H219+N219+Q219)/(F219+N219+Q219+O219)</f>
        <v>0.44117647058823528</v>
      </c>
      <c r="W219" s="112">
        <f t="shared" ref="W219:W257" si="126">(I219+J219*2+K219*3+L219*4)/F219</f>
        <v>0.39285714285714285</v>
      </c>
      <c r="X219" s="80">
        <f t="shared" ref="X219:X257" si="127">V219+W219</f>
        <v>0.83403361344537807</v>
      </c>
      <c r="Y219" s="113">
        <f t="shared" ref="Y219:Y257" si="128">H219/F219</f>
        <v>0.32142857142857145</v>
      </c>
      <c r="Z219" s="45"/>
    </row>
    <row r="220" spans="2:26" x14ac:dyDescent="0.25">
      <c r="B220" s="53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80"/>
      <c r="W220" s="80"/>
      <c r="X220" s="80"/>
      <c r="Y220" s="81"/>
      <c r="Z220" s="45"/>
    </row>
    <row r="221" spans="2:26" ht="15.75" thickBot="1" x14ac:dyDescent="0.3">
      <c r="B221" s="33"/>
      <c r="C221" s="16" t="s">
        <v>81</v>
      </c>
      <c r="D221" s="16">
        <f t="shared" ref="D221:U221" si="129">D210+D219</f>
        <v>28</v>
      </c>
      <c r="E221" s="16">
        <f t="shared" si="129"/>
        <v>98</v>
      </c>
      <c r="F221" s="16">
        <f t="shared" si="129"/>
        <v>65</v>
      </c>
      <c r="G221" s="16">
        <f t="shared" si="129"/>
        <v>21</v>
      </c>
      <c r="H221" s="16">
        <f t="shared" si="129"/>
        <v>15</v>
      </c>
      <c r="I221" s="16">
        <f t="shared" si="129"/>
        <v>11</v>
      </c>
      <c r="J221" s="16">
        <f t="shared" si="129"/>
        <v>4</v>
      </c>
      <c r="K221" s="16">
        <f t="shared" si="129"/>
        <v>0</v>
      </c>
      <c r="L221" s="16">
        <f t="shared" si="129"/>
        <v>0</v>
      </c>
      <c r="M221" s="16">
        <f t="shared" si="129"/>
        <v>6</v>
      </c>
      <c r="N221" s="16">
        <f t="shared" si="129"/>
        <v>25</v>
      </c>
      <c r="O221" s="16">
        <f t="shared" si="129"/>
        <v>0</v>
      </c>
      <c r="P221" s="16">
        <f t="shared" si="129"/>
        <v>19</v>
      </c>
      <c r="Q221" s="16">
        <f t="shared" si="129"/>
        <v>4</v>
      </c>
      <c r="R221" s="16">
        <f t="shared" si="129"/>
        <v>2</v>
      </c>
      <c r="S221" s="16">
        <f t="shared" si="129"/>
        <v>6</v>
      </c>
      <c r="T221" s="16">
        <f t="shared" si="129"/>
        <v>12</v>
      </c>
      <c r="U221" s="16">
        <f t="shared" si="129"/>
        <v>1</v>
      </c>
      <c r="V221" s="114">
        <f t="shared" si="125"/>
        <v>0.46808510638297873</v>
      </c>
      <c r="W221" s="114">
        <f t="shared" si="126"/>
        <v>0.29230769230769232</v>
      </c>
      <c r="X221" s="114">
        <f t="shared" si="127"/>
        <v>0.76039279869067111</v>
      </c>
      <c r="Y221" s="115">
        <f t="shared" si="128"/>
        <v>0.23076923076923078</v>
      </c>
      <c r="Z221" s="45"/>
    </row>
    <row r="222" spans="2:26" x14ac:dyDescent="0.2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80"/>
      <c r="W222" s="80"/>
      <c r="X222" s="80"/>
      <c r="Y222" s="80"/>
      <c r="Z222" s="45"/>
    </row>
    <row r="223" spans="2:26" ht="15.75" thickBot="1" x14ac:dyDescent="0.3">
      <c r="V223" s="80"/>
      <c r="W223" s="80"/>
      <c r="X223" s="80"/>
      <c r="Y223" s="91"/>
      <c r="Z223" s="45"/>
    </row>
    <row r="224" spans="2:26" ht="18.75" x14ac:dyDescent="0.3">
      <c r="B224" s="55" t="s">
        <v>20</v>
      </c>
      <c r="C224" s="32" t="s">
        <v>78</v>
      </c>
      <c r="D224" s="32" t="s">
        <v>39</v>
      </c>
      <c r="E224" s="32" t="s">
        <v>40</v>
      </c>
      <c r="F224" s="32" t="s">
        <v>0</v>
      </c>
      <c r="G224" s="32" t="s">
        <v>1</v>
      </c>
      <c r="H224" s="32" t="s">
        <v>2</v>
      </c>
      <c r="I224" s="32" t="s">
        <v>8</v>
      </c>
      <c r="J224" s="32" t="s">
        <v>10</v>
      </c>
      <c r="K224" s="32" t="s">
        <v>41</v>
      </c>
      <c r="L224" s="32" t="s">
        <v>42</v>
      </c>
      <c r="M224" s="32" t="s">
        <v>3</v>
      </c>
      <c r="N224" s="32" t="s">
        <v>4</v>
      </c>
      <c r="O224" s="32" t="s">
        <v>43</v>
      </c>
      <c r="P224" s="32" t="s">
        <v>5</v>
      </c>
      <c r="Q224" s="32" t="s">
        <v>44</v>
      </c>
      <c r="R224" s="32" t="s">
        <v>45</v>
      </c>
      <c r="S224" s="32" t="s">
        <v>46</v>
      </c>
      <c r="T224" s="32" t="s">
        <v>47</v>
      </c>
      <c r="U224" s="32" t="s">
        <v>48</v>
      </c>
      <c r="V224" s="83" t="s">
        <v>49</v>
      </c>
      <c r="W224" s="83" t="s">
        <v>50</v>
      </c>
      <c r="X224" s="83" t="s">
        <v>51</v>
      </c>
      <c r="Y224" s="84" t="s">
        <v>52</v>
      </c>
      <c r="Z224" s="45"/>
    </row>
    <row r="225" spans="2:28" ht="15" customHeight="1" x14ac:dyDescent="0.3">
      <c r="B225" s="56" t="s">
        <v>83</v>
      </c>
      <c r="C225" s="10" t="s">
        <v>67</v>
      </c>
      <c r="D225" s="10">
        <v>8</v>
      </c>
      <c r="E225" s="10">
        <v>24</v>
      </c>
      <c r="F225" s="10">
        <v>17</v>
      </c>
      <c r="G225" s="10">
        <v>6</v>
      </c>
      <c r="H225" s="10">
        <v>7</v>
      </c>
      <c r="I225" s="10">
        <v>4</v>
      </c>
      <c r="J225" s="10">
        <v>2</v>
      </c>
      <c r="K225" s="10">
        <v>0</v>
      </c>
      <c r="L225" s="10">
        <v>1</v>
      </c>
      <c r="M225" s="10">
        <v>6</v>
      </c>
      <c r="N225" s="10">
        <v>7</v>
      </c>
      <c r="O225" s="10">
        <v>0</v>
      </c>
      <c r="P225" s="10">
        <v>3</v>
      </c>
      <c r="Q225" s="10">
        <v>0</v>
      </c>
      <c r="R225" s="10">
        <v>0</v>
      </c>
      <c r="S225" s="10">
        <v>0</v>
      </c>
      <c r="T225" s="10">
        <v>1</v>
      </c>
      <c r="U225" s="10">
        <v>0</v>
      </c>
      <c r="V225" s="67">
        <v>0.58333333333333337</v>
      </c>
      <c r="W225" s="67">
        <v>0.70588235294117652</v>
      </c>
      <c r="X225" s="43">
        <v>1.2892156862745099</v>
      </c>
      <c r="Y225" s="68">
        <v>0.41176470588235292</v>
      </c>
      <c r="Z225" s="45"/>
    </row>
    <row r="226" spans="2:28" ht="15" customHeight="1" x14ac:dyDescent="0.25">
      <c r="B226" s="53"/>
      <c r="C226" s="10" t="s">
        <v>68</v>
      </c>
      <c r="D226" s="10">
        <v>6</v>
      </c>
      <c r="E226" s="10">
        <v>20</v>
      </c>
      <c r="F226" s="10">
        <v>15</v>
      </c>
      <c r="G226" s="10">
        <v>4</v>
      </c>
      <c r="H226" s="10">
        <v>3</v>
      </c>
      <c r="I226" s="10">
        <v>3</v>
      </c>
      <c r="J226" s="10">
        <v>0</v>
      </c>
      <c r="K226" s="10">
        <v>0</v>
      </c>
      <c r="L226" s="10">
        <v>0</v>
      </c>
      <c r="M226" s="10">
        <v>0</v>
      </c>
      <c r="N226" s="10">
        <v>4</v>
      </c>
      <c r="O226" s="10">
        <v>0</v>
      </c>
      <c r="P226" s="10">
        <v>8</v>
      </c>
      <c r="Q226" s="10">
        <v>1</v>
      </c>
      <c r="R226" s="10">
        <v>0</v>
      </c>
      <c r="S226" s="10">
        <v>0</v>
      </c>
      <c r="T226" s="10">
        <v>0</v>
      </c>
      <c r="U226" s="10">
        <v>0</v>
      </c>
      <c r="V226" s="67">
        <v>0.4</v>
      </c>
      <c r="W226" s="67">
        <v>0.2</v>
      </c>
      <c r="X226" s="67">
        <v>0.60000000000000009</v>
      </c>
      <c r="Y226" s="68">
        <v>0.2</v>
      </c>
      <c r="Z226" s="45"/>
    </row>
    <row r="227" spans="2:28" ht="15" customHeight="1" x14ac:dyDescent="0.25">
      <c r="B227" s="53"/>
      <c r="C227" s="10" t="s">
        <v>69</v>
      </c>
      <c r="D227" s="10">
        <v>2</v>
      </c>
      <c r="E227" s="10">
        <v>7</v>
      </c>
      <c r="F227" s="10">
        <v>5</v>
      </c>
      <c r="G227" s="10">
        <v>2</v>
      </c>
      <c r="H227" s="10">
        <v>2</v>
      </c>
      <c r="I227" s="10">
        <v>1</v>
      </c>
      <c r="J227" s="10">
        <v>0</v>
      </c>
      <c r="K227" s="10">
        <v>0</v>
      </c>
      <c r="L227" s="10">
        <v>1</v>
      </c>
      <c r="M227" s="10">
        <v>2</v>
      </c>
      <c r="N227" s="10">
        <v>2</v>
      </c>
      <c r="O227" s="10">
        <v>0</v>
      </c>
      <c r="P227" s="10">
        <v>1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67">
        <v>0.5714285714285714</v>
      </c>
      <c r="W227" s="43">
        <v>1</v>
      </c>
      <c r="X227" s="43">
        <v>1.5714285714285714</v>
      </c>
      <c r="Y227" s="68">
        <v>0.4</v>
      </c>
      <c r="Z227" s="45"/>
    </row>
    <row r="228" spans="2:28" x14ac:dyDescent="0.25">
      <c r="B228" s="53"/>
      <c r="C228" s="10" t="s">
        <v>70</v>
      </c>
      <c r="D228" s="10">
        <v>1</v>
      </c>
      <c r="E228" s="10">
        <v>6</v>
      </c>
      <c r="F228" s="10">
        <v>5</v>
      </c>
      <c r="G228" s="10">
        <v>0</v>
      </c>
      <c r="H228" s="10">
        <v>2</v>
      </c>
      <c r="I228" s="10">
        <v>2</v>
      </c>
      <c r="J228" s="10">
        <v>0</v>
      </c>
      <c r="K228" s="10">
        <v>0</v>
      </c>
      <c r="L228" s="10">
        <v>0</v>
      </c>
      <c r="M228" s="10">
        <v>2</v>
      </c>
      <c r="N228" s="10">
        <v>1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67">
        <v>0.5</v>
      </c>
      <c r="W228" s="67">
        <v>0.4</v>
      </c>
      <c r="X228" s="67">
        <v>0.9</v>
      </c>
      <c r="Y228" s="68">
        <v>0.4</v>
      </c>
      <c r="Z228" s="45"/>
    </row>
    <row r="229" spans="2:28" ht="18.75" x14ac:dyDescent="0.3">
      <c r="B229" s="53"/>
      <c r="C229" s="15" t="s">
        <v>78</v>
      </c>
      <c r="D229" s="15">
        <f>SUM(D225:D228)</f>
        <v>17</v>
      </c>
      <c r="E229" s="15">
        <f t="shared" ref="E229:U229" si="130">SUM(E225:E228)</f>
        <v>57</v>
      </c>
      <c r="F229" s="15">
        <f t="shared" si="130"/>
        <v>42</v>
      </c>
      <c r="G229" s="15">
        <f t="shared" si="130"/>
        <v>12</v>
      </c>
      <c r="H229" s="15">
        <f t="shared" si="130"/>
        <v>14</v>
      </c>
      <c r="I229" s="15">
        <f t="shared" si="130"/>
        <v>10</v>
      </c>
      <c r="J229" s="15">
        <f t="shared" si="130"/>
        <v>2</v>
      </c>
      <c r="K229" s="15">
        <f t="shared" si="130"/>
        <v>0</v>
      </c>
      <c r="L229" s="15">
        <f t="shared" si="130"/>
        <v>2</v>
      </c>
      <c r="M229" s="15">
        <f t="shared" si="130"/>
        <v>10</v>
      </c>
      <c r="N229" s="15">
        <f t="shared" si="130"/>
        <v>14</v>
      </c>
      <c r="O229" s="15">
        <f t="shared" si="130"/>
        <v>0</v>
      </c>
      <c r="P229" s="15">
        <f t="shared" si="130"/>
        <v>12</v>
      </c>
      <c r="Q229" s="15">
        <f t="shared" si="130"/>
        <v>1</v>
      </c>
      <c r="R229" s="15">
        <f t="shared" si="130"/>
        <v>0</v>
      </c>
      <c r="S229" s="15">
        <f t="shared" si="130"/>
        <v>0</v>
      </c>
      <c r="T229" s="15">
        <f t="shared" si="130"/>
        <v>1</v>
      </c>
      <c r="U229" s="15">
        <f t="shared" si="130"/>
        <v>0</v>
      </c>
      <c r="V229" s="112">
        <f t="shared" si="125"/>
        <v>0.50877192982456143</v>
      </c>
      <c r="W229" s="112">
        <f t="shared" si="126"/>
        <v>0.52380952380952384</v>
      </c>
      <c r="X229" s="80">
        <f t="shared" si="127"/>
        <v>1.0325814536340854</v>
      </c>
      <c r="Y229" s="113">
        <f t="shared" si="128"/>
        <v>0.33333333333333331</v>
      </c>
      <c r="Z229" s="45"/>
      <c r="AB229" s="39"/>
    </row>
    <row r="230" spans="2:28" ht="18.75" x14ac:dyDescent="0.3">
      <c r="B230" s="53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80"/>
      <c r="W230" s="80"/>
      <c r="X230" s="80"/>
      <c r="Y230" s="113"/>
      <c r="Z230" s="45"/>
      <c r="AB230" s="39"/>
    </row>
    <row r="231" spans="2:28" x14ac:dyDescent="0.25">
      <c r="B231" s="53"/>
      <c r="C231" s="15" t="s">
        <v>79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80"/>
      <c r="W231" s="80"/>
      <c r="X231" s="80"/>
      <c r="Y231" s="113"/>
      <c r="Z231" s="45"/>
    </row>
    <row r="232" spans="2:28" x14ac:dyDescent="0.25">
      <c r="B232" s="53"/>
      <c r="C232" s="10" t="s">
        <v>76</v>
      </c>
      <c r="D232" s="35">
        <v>3</v>
      </c>
      <c r="E232" s="35">
        <v>10</v>
      </c>
      <c r="F232" s="35">
        <v>10</v>
      </c>
      <c r="G232" s="35">
        <v>2</v>
      </c>
      <c r="H232" s="35">
        <v>4</v>
      </c>
      <c r="I232" s="35">
        <v>4</v>
      </c>
      <c r="J232" s="35">
        <v>0</v>
      </c>
      <c r="K232" s="35">
        <v>0</v>
      </c>
      <c r="L232" s="35">
        <v>0</v>
      </c>
      <c r="M232" s="35">
        <v>1</v>
      </c>
      <c r="N232" s="35">
        <v>0</v>
      </c>
      <c r="O232" s="35">
        <v>0</v>
      </c>
      <c r="P232" s="35">
        <v>3</v>
      </c>
      <c r="Q232" s="35">
        <v>0</v>
      </c>
      <c r="R232" s="35">
        <v>0</v>
      </c>
      <c r="S232" s="35">
        <v>1</v>
      </c>
      <c r="T232" s="35">
        <v>0</v>
      </c>
      <c r="U232" s="35">
        <v>0</v>
      </c>
      <c r="V232" s="67">
        <f t="shared" si="125"/>
        <v>0.4</v>
      </c>
      <c r="W232" s="67">
        <f t="shared" si="126"/>
        <v>0.4</v>
      </c>
      <c r="X232" s="67">
        <f t="shared" si="127"/>
        <v>0.8</v>
      </c>
      <c r="Y232" s="68">
        <f t="shared" si="128"/>
        <v>0.4</v>
      </c>
      <c r="Z232" s="45"/>
    </row>
    <row r="233" spans="2:28" x14ac:dyDescent="0.25">
      <c r="B233" s="53"/>
      <c r="C233" s="10" t="s">
        <v>94</v>
      </c>
      <c r="D233" s="10">
        <v>3</v>
      </c>
      <c r="E233" s="10">
        <v>5</v>
      </c>
      <c r="F233" s="1">
        <v>4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1</v>
      </c>
      <c r="O233" s="10">
        <v>0</v>
      </c>
      <c r="P233" s="10">
        <v>1</v>
      </c>
      <c r="Q233" s="10">
        <v>0</v>
      </c>
      <c r="R233" s="10">
        <v>1</v>
      </c>
      <c r="S233" s="10">
        <v>0</v>
      </c>
      <c r="T233" s="10">
        <v>0</v>
      </c>
      <c r="U233" s="10">
        <v>0</v>
      </c>
      <c r="V233" s="67">
        <f t="shared" ref="V233" si="131">(H233+N233+Q233)/(F233+N233+Q233+O233)</f>
        <v>0.2</v>
      </c>
      <c r="W233" s="67">
        <f t="shared" ref="W233" si="132">(I233+J233*2+K233*3+L233*4)/F233</f>
        <v>0</v>
      </c>
      <c r="X233" s="67">
        <f t="shared" ref="X233" si="133">V233+W233</f>
        <v>0.2</v>
      </c>
      <c r="Y233" s="68">
        <f t="shared" ref="Y233" si="134">H233/F233</f>
        <v>0</v>
      </c>
      <c r="Z233" s="45"/>
    </row>
    <row r="234" spans="2:28" x14ac:dyDescent="0.25">
      <c r="B234" s="53"/>
      <c r="C234" s="1" t="s">
        <v>110</v>
      </c>
      <c r="D234" s="10">
        <v>1</v>
      </c>
      <c r="E234" s="10">
        <v>1</v>
      </c>
      <c r="F234" s="1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1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43">
        <f t="shared" ref="V234" si="135">(H234+N234+Q234)/(F234+N234+Q234+O234)</f>
        <v>1</v>
      </c>
      <c r="W234" s="67">
        <v>0</v>
      </c>
      <c r="X234" s="43">
        <f t="shared" ref="X234" si="136">V234+W234</f>
        <v>1</v>
      </c>
      <c r="Y234" s="68">
        <v>0</v>
      </c>
      <c r="Z234" s="45"/>
    </row>
    <row r="235" spans="2:28" x14ac:dyDescent="0.25">
      <c r="B235" s="53"/>
      <c r="C235" s="10" t="s">
        <v>103</v>
      </c>
      <c r="D235" s="10">
        <v>5</v>
      </c>
      <c r="E235" s="10">
        <v>15</v>
      </c>
      <c r="F235" s="10">
        <v>12</v>
      </c>
      <c r="G235" s="10">
        <v>1</v>
      </c>
      <c r="H235" s="10">
        <v>1</v>
      </c>
      <c r="I235" s="10">
        <v>1</v>
      </c>
      <c r="J235" s="10">
        <v>0</v>
      </c>
      <c r="K235" s="10">
        <v>0</v>
      </c>
      <c r="L235" s="10">
        <v>0</v>
      </c>
      <c r="M235" s="10">
        <v>1</v>
      </c>
      <c r="N235" s="10">
        <v>3</v>
      </c>
      <c r="O235" s="10">
        <v>0</v>
      </c>
      <c r="P235" s="10">
        <v>4</v>
      </c>
      <c r="Q235" s="10">
        <v>0</v>
      </c>
      <c r="R235" s="10">
        <v>1</v>
      </c>
      <c r="S235" s="10">
        <v>1</v>
      </c>
      <c r="T235" s="10">
        <v>1</v>
      </c>
      <c r="U235" s="10">
        <v>0</v>
      </c>
      <c r="V235" s="67">
        <f t="shared" ref="V235" si="137">(H235+N235+Q235)/(F235+N235+Q235+O235)</f>
        <v>0.26666666666666666</v>
      </c>
      <c r="W235" s="67">
        <v>1</v>
      </c>
      <c r="X235" s="43">
        <f t="shared" ref="X235" si="138">V235+W235</f>
        <v>1.2666666666666666</v>
      </c>
      <c r="Y235" s="68">
        <v>1</v>
      </c>
      <c r="Z235" s="45"/>
    </row>
    <row r="236" spans="2:28" x14ac:dyDescent="0.25">
      <c r="B236" s="53"/>
      <c r="C236" s="15" t="s">
        <v>79</v>
      </c>
      <c r="D236" s="15">
        <f t="shared" ref="D236:U236" si="139">SUM(D232:D235)</f>
        <v>12</v>
      </c>
      <c r="E236" s="15">
        <f t="shared" si="139"/>
        <v>31</v>
      </c>
      <c r="F236" s="15">
        <f t="shared" si="139"/>
        <v>26</v>
      </c>
      <c r="G236" s="15">
        <f t="shared" si="139"/>
        <v>3</v>
      </c>
      <c r="H236" s="15">
        <f t="shared" si="139"/>
        <v>5</v>
      </c>
      <c r="I236" s="15">
        <f t="shared" si="139"/>
        <v>5</v>
      </c>
      <c r="J236" s="15">
        <f t="shared" si="139"/>
        <v>0</v>
      </c>
      <c r="K236" s="15">
        <f t="shared" si="139"/>
        <v>0</v>
      </c>
      <c r="L236" s="15">
        <f t="shared" si="139"/>
        <v>0</v>
      </c>
      <c r="M236" s="15">
        <f t="shared" si="139"/>
        <v>2</v>
      </c>
      <c r="N236" s="15">
        <f t="shared" si="139"/>
        <v>5</v>
      </c>
      <c r="O236" s="15">
        <f t="shared" si="139"/>
        <v>0</v>
      </c>
      <c r="P236" s="15">
        <f t="shared" si="139"/>
        <v>8</v>
      </c>
      <c r="Q236" s="15">
        <f t="shared" si="139"/>
        <v>0</v>
      </c>
      <c r="R236" s="15">
        <f t="shared" si="139"/>
        <v>2</v>
      </c>
      <c r="S236" s="15">
        <f t="shared" si="139"/>
        <v>2</v>
      </c>
      <c r="T236" s="15">
        <f t="shared" si="139"/>
        <v>1</v>
      </c>
      <c r="U236" s="15">
        <f t="shared" si="139"/>
        <v>0</v>
      </c>
      <c r="V236" s="112">
        <f t="shared" si="125"/>
        <v>0.32258064516129031</v>
      </c>
      <c r="W236" s="112">
        <f t="shared" si="126"/>
        <v>0.19230769230769232</v>
      </c>
      <c r="X236" s="112">
        <f t="shared" si="127"/>
        <v>0.51488833746898266</v>
      </c>
      <c r="Y236" s="113">
        <f t="shared" si="128"/>
        <v>0.19230769230769232</v>
      </c>
      <c r="Z236" s="45"/>
    </row>
    <row r="237" spans="2:28" x14ac:dyDescent="0.25">
      <c r="B237" s="53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80"/>
      <c r="W237" s="80"/>
      <c r="X237" s="80"/>
      <c r="Y237" s="113"/>
      <c r="Z237" s="45"/>
    </row>
    <row r="238" spans="2:28" ht="15.75" thickBot="1" x14ac:dyDescent="0.3">
      <c r="B238" s="33"/>
      <c r="C238" s="16" t="s">
        <v>81</v>
      </c>
      <c r="D238" s="16">
        <f t="shared" ref="D238:U238" si="140">D229+D236</f>
        <v>29</v>
      </c>
      <c r="E238" s="16">
        <f t="shared" si="140"/>
        <v>88</v>
      </c>
      <c r="F238" s="16">
        <f t="shared" si="140"/>
        <v>68</v>
      </c>
      <c r="G238" s="16">
        <f t="shared" si="140"/>
        <v>15</v>
      </c>
      <c r="H238" s="16">
        <f t="shared" si="140"/>
        <v>19</v>
      </c>
      <c r="I238" s="16">
        <f t="shared" si="140"/>
        <v>15</v>
      </c>
      <c r="J238" s="16">
        <f t="shared" si="140"/>
        <v>2</v>
      </c>
      <c r="K238" s="16">
        <f t="shared" si="140"/>
        <v>0</v>
      </c>
      <c r="L238" s="16">
        <f t="shared" si="140"/>
        <v>2</v>
      </c>
      <c r="M238" s="16">
        <f t="shared" si="140"/>
        <v>12</v>
      </c>
      <c r="N238" s="16">
        <f t="shared" si="140"/>
        <v>19</v>
      </c>
      <c r="O238" s="16">
        <f t="shared" si="140"/>
        <v>0</v>
      </c>
      <c r="P238" s="16">
        <f t="shared" si="140"/>
        <v>20</v>
      </c>
      <c r="Q238" s="16">
        <f t="shared" si="140"/>
        <v>1</v>
      </c>
      <c r="R238" s="16">
        <f t="shared" si="140"/>
        <v>2</v>
      </c>
      <c r="S238" s="16">
        <f t="shared" si="140"/>
        <v>2</v>
      </c>
      <c r="T238" s="16">
        <f t="shared" si="140"/>
        <v>2</v>
      </c>
      <c r="U238" s="16">
        <f t="shared" si="140"/>
        <v>0</v>
      </c>
      <c r="V238" s="114">
        <f t="shared" si="125"/>
        <v>0.44318181818181818</v>
      </c>
      <c r="W238" s="114">
        <f t="shared" si="126"/>
        <v>0.39705882352941174</v>
      </c>
      <c r="X238" s="114">
        <f t="shared" si="127"/>
        <v>0.84024064171122992</v>
      </c>
      <c r="Y238" s="115">
        <f t="shared" si="128"/>
        <v>0.27941176470588236</v>
      </c>
      <c r="Z238" s="45"/>
    </row>
    <row r="239" spans="2:28" x14ac:dyDescent="0.2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80"/>
      <c r="W239" s="80"/>
      <c r="X239" s="80"/>
      <c r="Y239" s="80"/>
      <c r="Z239" s="45"/>
    </row>
    <row r="240" spans="2:28" ht="15.75" thickBot="1" x14ac:dyDescent="0.3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80"/>
      <c r="W240" s="80"/>
      <c r="X240" s="80"/>
      <c r="Y240" s="91"/>
      <c r="Z240" s="45"/>
    </row>
    <row r="241" spans="2:26" ht="18.75" x14ac:dyDescent="0.3">
      <c r="B241" s="55" t="s">
        <v>23</v>
      </c>
      <c r="C241" s="32" t="s">
        <v>78</v>
      </c>
      <c r="D241" s="32" t="s">
        <v>39</v>
      </c>
      <c r="E241" s="32" t="s">
        <v>40</v>
      </c>
      <c r="F241" s="32" t="s">
        <v>0</v>
      </c>
      <c r="G241" s="32" t="s">
        <v>1</v>
      </c>
      <c r="H241" s="32" t="s">
        <v>2</v>
      </c>
      <c r="I241" s="32" t="s">
        <v>8</v>
      </c>
      <c r="J241" s="32" t="s">
        <v>10</v>
      </c>
      <c r="K241" s="32" t="s">
        <v>41</v>
      </c>
      <c r="L241" s="32" t="s">
        <v>42</v>
      </c>
      <c r="M241" s="32" t="s">
        <v>3</v>
      </c>
      <c r="N241" s="32" t="s">
        <v>4</v>
      </c>
      <c r="O241" s="32" t="s">
        <v>43</v>
      </c>
      <c r="P241" s="32" t="s">
        <v>5</v>
      </c>
      <c r="Q241" s="32" t="s">
        <v>44</v>
      </c>
      <c r="R241" s="32" t="s">
        <v>45</v>
      </c>
      <c r="S241" s="32" t="s">
        <v>46</v>
      </c>
      <c r="T241" s="32" t="s">
        <v>47</v>
      </c>
      <c r="U241" s="32" t="s">
        <v>48</v>
      </c>
      <c r="V241" s="83" t="s">
        <v>49</v>
      </c>
      <c r="W241" s="83" t="s">
        <v>50</v>
      </c>
      <c r="X241" s="83" t="s">
        <v>51</v>
      </c>
      <c r="Y241" s="84" t="s">
        <v>52</v>
      </c>
      <c r="Z241" s="45"/>
    </row>
    <row r="242" spans="2:26" ht="15" customHeight="1" x14ac:dyDescent="0.3">
      <c r="B242" s="56" t="s">
        <v>92</v>
      </c>
      <c r="C242" s="10" t="s">
        <v>67</v>
      </c>
      <c r="D242" s="10">
        <v>5</v>
      </c>
      <c r="E242" s="10">
        <v>14</v>
      </c>
      <c r="F242" s="10">
        <v>12</v>
      </c>
      <c r="G242" s="10">
        <v>1</v>
      </c>
      <c r="H242" s="10">
        <v>3</v>
      </c>
      <c r="I242" s="10">
        <v>2</v>
      </c>
      <c r="J242" s="10">
        <v>0</v>
      </c>
      <c r="K242" s="10">
        <v>0</v>
      </c>
      <c r="L242" s="10">
        <v>1</v>
      </c>
      <c r="M242" s="10">
        <v>7</v>
      </c>
      <c r="N242" s="10">
        <v>1</v>
      </c>
      <c r="O242" s="10">
        <v>0</v>
      </c>
      <c r="P242" s="10">
        <v>2</v>
      </c>
      <c r="Q242" s="10">
        <v>1</v>
      </c>
      <c r="R242" s="10">
        <v>0</v>
      </c>
      <c r="S242" s="10">
        <v>0</v>
      </c>
      <c r="T242" s="10">
        <v>0</v>
      </c>
      <c r="U242" s="10">
        <v>0</v>
      </c>
      <c r="V242" s="67">
        <v>0.35714285714285715</v>
      </c>
      <c r="W242" s="67">
        <v>0.5</v>
      </c>
      <c r="X242" s="67">
        <v>0.85714285714285721</v>
      </c>
      <c r="Y242" s="68">
        <v>0.25</v>
      </c>
      <c r="Z242" s="45"/>
    </row>
    <row r="243" spans="2:26" ht="15" customHeight="1" x14ac:dyDescent="0.25">
      <c r="B243" s="53"/>
      <c r="C243" s="10" t="s">
        <v>68</v>
      </c>
      <c r="D243" s="10">
        <v>2</v>
      </c>
      <c r="E243" s="10">
        <v>6</v>
      </c>
      <c r="F243" s="10">
        <v>5</v>
      </c>
      <c r="G243" s="10">
        <v>1</v>
      </c>
      <c r="H243" s="10">
        <v>2</v>
      </c>
      <c r="I243" s="10">
        <v>2</v>
      </c>
      <c r="J243" s="10">
        <v>0</v>
      </c>
      <c r="K243" s="10">
        <v>0</v>
      </c>
      <c r="L243" s="10">
        <v>0</v>
      </c>
      <c r="M243" s="10">
        <v>3</v>
      </c>
      <c r="N243" s="10">
        <v>1</v>
      </c>
      <c r="O243" s="10">
        <v>0</v>
      </c>
      <c r="P243" s="10">
        <v>2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67">
        <v>0.5</v>
      </c>
      <c r="W243" s="67">
        <v>0.4</v>
      </c>
      <c r="X243" s="67">
        <v>0.9</v>
      </c>
      <c r="Y243" s="68">
        <v>0.4</v>
      </c>
      <c r="Z243" s="45"/>
    </row>
    <row r="244" spans="2:26" ht="15" customHeight="1" x14ac:dyDescent="0.25">
      <c r="B244" s="53"/>
      <c r="C244" s="10" t="s">
        <v>69</v>
      </c>
      <c r="D244" s="10">
        <v>3</v>
      </c>
      <c r="E244" s="10">
        <v>7</v>
      </c>
      <c r="F244" s="10">
        <v>3</v>
      </c>
      <c r="G244" s="10">
        <v>2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1</v>
      </c>
      <c r="N244" s="10">
        <v>4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67">
        <v>0.5714285714285714</v>
      </c>
      <c r="W244" s="67">
        <v>0</v>
      </c>
      <c r="X244" s="67">
        <v>0.5714285714285714</v>
      </c>
      <c r="Y244" s="68">
        <v>0</v>
      </c>
      <c r="Z244" s="45"/>
    </row>
    <row r="245" spans="2:26" x14ac:dyDescent="0.25">
      <c r="B245" s="53"/>
      <c r="C245" s="10" t="s">
        <v>70</v>
      </c>
      <c r="D245" s="10">
        <v>2</v>
      </c>
      <c r="E245" s="10">
        <v>5</v>
      </c>
      <c r="F245" s="10">
        <v>5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1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67">
        <v>0</v>
      </c>
      <c r="W245" s="67">
        <v>0</v>
      </c>
      <c r="X245" s="67">
        <v>0</v>
      </c>
      <c r="Y245" s="68">
        <v>0</v>
      </c>
      <c r="Z245" s="45"/>
    </row>
    <row r="246" spans="2:26" x14ac:dyDescent="0.25">
      <c r="B246" s="53"/>
      <c r="C246" s="15" t="s">
        <v>78</v>
      </c>
      <c r="D246" s="15">
        <f>SUM(D242:D245)</f>
        <v>12</v>
      </c>
      <c r="E246" s="15">
        <f t="shared" ref="E246:U246" si="141">SUM(E242:E245)</f>
        <v>32</v>
      </c>
      <c r="F246" s="15">
        <f t="shared" si="141"/>
        <v>25</v>
      </c>
      <c r="G246" s="15">
        <f t="shared" si="141"/>
        <v>4</v>
      </c>
      <c r="H246" s="15">
        <f t="shared" si="141"/>
        <v>5</v>
      </c>
      <c r="I246" s="15">
        <f t="shared" si="141"/>
        <v>4</v>
      </c>
      <c r="J246" s="15">
        <f t="shared" si="141"/>
        <v>0</v>
      </c>
      <c r="K246" s="15">
        <f t="shared" si="141"/>
        <v>0</v>
      </c>
      <c r="L246" s="15">
        <f t="shared" si="141"/>
        <v>1</v>
      </c>
      <c r="M246" s="15">
        <f t="shared" si="141"/>
        <v>11</v>
      </c>
      <c r="N246" s="15">
        <f t="shared" si="141"/>
        <v>6</v>
      </c>
      <c r="O246" s="15">
        <f t="shared" si="141"/>
        <v>0</v>
      </c>
      <c r="P246" s="15">
        <f t="shared" si="141"/>
        <v>5</v>
      </c>
      <c r="Q246" s="15">
        <f t="shared" si="141"/>
        <v>1</v>
      </c>
      <c r="R246" s="15">
        <f t="shared" si="141"/>
        <v>0</v>
      </c>
      <c r="S246" s="15">
        <f t="shared" si="141"/>
        <v>0</v>
      </c>
      <c r="T246" s="15">
        <f t="shared" si="141"/>
        <v>0</v>
      </c>
      <c r="U246" s="15">
        <f t="shared" si="141"/>
        <v>0</v>
      </c>
      <c r="V246" s="112">
        <f t="shared" si="125"/>
        <v>0.375</v>
      </c>
      <c r="W246" s="112">
        <f t="shared" si="126"/>
        <v>0.32</v>
      </c>
      <c r="X246" s="112">
        <f t="shared" si="127"/>
        <v>0.69500000000000006</v>
      </c>
      <c r="Y246" s="113">
        <f t="shared" si="128"/>
        <v>0.2</v>
      </c>
      <c r="Z246" s="45"/>
    </row>
    <row r="247" spans="2:26" x14ac:dyDescent="0.25">
      <c r="B247" s="53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80"/>
      <c r="W247" s="80"/>
      <c r="X247" s="80"/>
      <c r="Y247" s="81"/>
      <c r="Z247" s="45"/>
    </row>
    <row r="248" spans="2:26" x14ac:dyDescent="0.25">
      <c r="B248" s="53"/>
      <c r="C248" s="15" t="s">
        <v>79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80"/>
      <c r="W248" s="80"/>
      <c r="X248" s="80"/>
      <c r="Y248" s="81"/>
      <c r="Z248" s="45"/>
    </row>
    <row r="249" spans="2:26" x14ac:dyDescent="0.25">
      <c r="B249" s="53"/>
      <c r="C249" s="10" t="s">
        <v>76</v>
      </c>
      <c r="D249" s="35">
        <v>3</v>
      </c>
      <c r="E249" s="35">
        <v>8</v>
      </c>
      <c r="F249" s="35">
        <v>8</v>
      </c>
      <c r="G249" s="35">
        <v>2</v>
      </c>
      <c r="H249" s="35">
        <v>3</v>
      </c>
      <c r="I249" s="35">
        <v>2</v>
      </c>
      <c r="J249" s="35">
        <v>1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5">
        <v>1</v>
      </c>
      <c r="Q249" s="35">
        <v>0</v>
      </c>
      <c r="R249" s="35">
        <v>0</v>
      </c>
      <c r="S249" s="35">
        <v>1</v>
      </c>
      <c r="T249" s="35">
        <v>0</v>
      </c>
      <c r="U249" s="35">
        <v>0</v>
      </c>
      <c r="V249" s="67">
        <f t="shared" si="125"/>
        <v>0.375</v>
      </c>
      <c r="W249" s="67">
        <f t="shared" si="126"/>
        <v>0.5</v>
      </c>
      <c r="X249" s="67">
        <f t="shared" si="127"/>
        <v>0.875</v>
      </c>
      <c r="Y249" s="68">
        <f t="shared" si="128"/>
        <v>0.375</v>
      </c>
      <c r="Z249" s="45"/>
    </row>
    <row r="250" spans="2:26" x14ac:dyDescent="0.25">
      <c r="B250" s="53"/>
      <c r="C250" s="10" t="s">
        <v>94</v>
      </c>
      <c r="D250" s="10">
        <v>3</v>
      </c>
      <c r="E250" s="10">
        <v>8</v>
      </c>
      <c r="F250" s="10">
        <v>8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3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67">
        <f t="shared" ref="V250" si="142">(H250+N250+Q250)/(F250+N250+Q250+O250)</f>
        <v>0</v>
      </c>
      <c r="W250" s="67">
        <f t="shared" ref="W250" si="143">(I250+J250*2+K250*3+L250*4)/F250</f>
        <v>0</v>
      </c>
      <c r="X250" s="67">
        <f t="shared" ref="X250" si="144">V250+W250</f>
        <v>0</v>
      </c>
      <c r="Y250" s="68">
        <f t="shared" ref="Y250" si="145">H250/F250</f>
        <v>0</v>
      </c>
      <c r="Z250" s="45"/>
    </row>
    <row r="251" spans="2:26" x14ac:dyDescent="0.25">
      <c r="B251" s="53"/>
      <c r="C251" s="1" t="s">
        <v>110</v>
      </c>
      <c r="D251" s="10">
        <v>2</v>
      </c>
      <c r="E251" s="10">
        <v>5</v>
      </c>
      <c r="F251" s="10">
        <v>5</v>
      </c>
      <c r="G251" s="10">
        <v>1</v>
      </c>
      <c r="H251" s="10">
        <v>2</v>
      </c>
      <c r="I251" s="10">
        <v>2</v>
      </c>
      <c r="J251" s="10">
        <v>0</v>
      </c>
      <c r="K251" s="10">
        <v>0</v>
      </c>
      <c r="L251" s="10">
        <v>0</v>
      </c>
      <c r="M251" s="10">
        <v>1</v>
      </c>
      <c r="N251" s="10">
        <v>0</v>
      </c>
      <c r="O251" s="10">
        <v>0</v>
      </c>
      <c r="P251" s="10">
        <v>1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67">
        <f t="shared" ref="V251" si="146">(H251+N251+Q251)/(F251+N251+Q251+O251)</f>
        <v>0.4</v>
      </c>
      <c r="W251" s="67">
        <f t="shared" ref="W251" si="147">(I251+J251*2+K251*3+L251*4)/F251</f>
        <v>0.4</v>
      </c>
      <c r="X251" s="67">
        <f t="shared" ref="X251" si="148">V251+W251</f>
        <v>0.8</v>
      </c>
      <c r="Y251" s="68">
        <f t="shared" ref="Y251" si="149">H251/F251</f>
        <v>0.4</v>
      </c>
      <c r="Z251" s="45"/>
    </row>
    <row r="252" spans="2:26" x14ac:dyDescent="0.25">
      <c r="B252" s="53"/>
      <c r="C252" s="10" t="s">
        <v>80</v>
      </c>
      <c r="D252" s="10">
        <v>1</v>
      </c>
      <c r="E252" s="10">
        <v>3</v>
      </c>
      <c r="F252" s="10">
        <v>2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67">
        <f t="shared" ref="V252" si="150">(H252+N252+Q252)/(F252+N252+Q252+O252)</f>
        <v>0</v>
      </c>
      <c r="W252" s="67">
        <f t="shared" ref="W252" si="151">(I252+J252*2+K252*3+L252*4)/F252</f>
        <v>0</v>
      </c>
      <c r="X252" s="67">
        <f t="shared" ref="X252" si="152">V252+W252</f>
        <v>0</v>
      </c>
      <c r="Y252" s="68">
        <f t="shared" ref="Y252" si="153">H252/F252</f>
        <v>0</v>
      </c>
      <c r="Z252" s="45"/>
    </row>
    <row r="253" spans="2:26" x14ac:dyDescent="0.25">
      <c r="B253" s="53"/>
      <c r="C253" s="10" t="s">
        <v>103</v>
      </c>
      <c r="D253" s="10">
        <v>2</v>
      </c>
      <c r="E253" s="10">
        <v>5</v>
      </c>
      <c r="F253" s="10">
        <v>3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1</v>
      </c>
      <c r="O253" s="10">
        <v>0</v>
      </c>
      <c r="P253" s="10">
        <v>2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67">
        <f t="shared" ref="V253" si="154">(H253+N253+Q253)/(F253+N253+Q253+O253)</f>
        <v>0.25</v>
      </c>
      <c r="W253" s="67">
        <f t="shared" ref="W253" si="155">(I253+J253*2+K253*3+L253*4)/F253</f>
        <v>0</v>
      </c>
      <c r="X253" s="67">
        <f t="shared" ref="X253" si="156">V253+W253</f>
        <v>0.25</v>
      </c>
      <c r="Y253" s="68">
        <f t="shared" ref="Y253" si="157">H253/F253</f>
        <v>0</v>
      </c>
      <c r="Z253" s="45"/>
    </row>
    <row r="254" spans="2:26" x14ac:dyDescent="0.25">
      <c r="B254" s="53"/>
      <c r="C254" s="10" t="s">
        <v>77</v>
      </c>
      <c r="D254" s="10">
        <v>1</v>
      </c>
      <c r="E254" s="10">
        <v>4</v>
      </c>
      <c r="F254" s="10">
        <v>3</v>
      </c>
      <c r="G254" s="10">
        <v>0</v>
      </c>
      <c r="H254" s="10">
        <v>1</v>
      </c>
      <c r="I254" s="10">
        <v>1</v>
      </c>
      <c r="J254" s="10">
        <v>0</v>
      </c>
      <c r="K254" s="10">
        <v>0</v>
      </c>
      <c r="L254" s="10">
        <v>0</v>
      </c>
      <c r="M254" s="10">
        <v>1</v>
      </c>
      <c r="N254" s="10">
        <v>1</v>
      </c>
      <c r="O254" s="10">
        <v>0</v>
      </c>
      <c r="P254" s="10">
        <v>1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67">
        <f t="shared" ref="V254" si="158">(H254+N254+Q254)/(F254+N254+Q254+O254)</f>
        <v>0.5</v>
      </c>
      <c r="W254" s="67">
        <f t="shared" ref="W254" si="159">(I254+J254*2+K254*3+L254*4)/F254</f>
        <v>0.33333333333333331</v>
      </c>
      <c r="X254" s="67">
        <f t="shared" ref="X254" si="160">V254+W254</f>
        <v>0.83333333333333326</v>
      </c>
      <c r="Y254" s="68">
        <f t="shared" ref="Y254" si="161">H254/F254</f>
        <v>0.33333333333333331</v>
      </c>
      <c r="Z254" s="45"/>
    </row>
    <row r="255" spans="2:26" x14ac:dyDescent="0.25">
      <c r="B255" s="53"/>
      <c r="C255" s="15" t="s">
        <v>79</v>
      </c>
      <c r="D255" s="15">
        <f>SUM(D249:D254)</f>
        <v>12</v>
      </c>
      <c r="E255" s="15">
        <f t="shared" ref="E255:U255" si="162">SUM(E249:E254)</f>
        <v>33</v>
      </c>
      <c r="F255" s="15">
        <f t="shared" si="162"/>
        <v>29</v>
      </c>
      <c r="G255" s="15">
        <f t="shared" si="162"/>
        <v>3</v>
      </c>
      <c r="H255" s="15">
        <f t="shared" si="162"/>
        <v>6</v>
      </c>
      <c r="I255" s="15">
        <f t="shared" si="162"/>
        <v>5</v>
      </c>
      <c r="J255" s="15">
        <f t="shared" si="162"/>
        <v>1</v>
      </c>
      <c r="K255" s="15">
        <f t="shared" si="162"/>
        <v>0</v>
      </c>
      <c r="L255" s="15">
        <f t="shared" si="162"/>
        <v>0</v>
      </c>
      <c r="M255" s="15">
        <f t="shared" si="162"/>
        <v>2</v>
      </c>
      <c r="N255" s="15">
        <f t="shared" si="162"/>
        <v>2</v>
      </c>
      <c r="O255" s="15">
        <f t="shared" si="162"/>
        <v>0</v>
      </c>
      <c r="P255" s="15">
        <f t="shared" si="162"/>
        <v>8</v>
      </c>
      <c r="Q255" s="15">
        <f t="shared" si="162"/>
        <v>0</v>
      </c>
      <c r="R255" s="15">
        <f t="shared" si="162"/>
        <v>0</v>
      </c>
      <c r="S255" s="15">
        <f t="shared" si="162"/>
        <v>1</v>
      </c>
      <c r="T255" s="15">
        <f t="shared" si="162"/>
        <v>0</v>
      </c>
      <c r="U255" s="15">
        <f t="shared" si="162"/>
        <v>0</v>
      </c>
      <c r="V255" s="112">
        <f t="shared" si="125"/>
        <v>0.25806451612903225</v>
      </c>
      <c r="W255" s="112">
        <f t="shared" si="126"/>
        <v>0.2413793103448276</v>
      </c>
      <c r="X255" s="112">
        <f t="shared" si="127"/>
        <v>0.49944382647385988</v>
      </c>
      <c r="Y255" s="113">
        <f t="shared" si="128"/>
        <v>0.20689655172413793</v>
      </c>
      <c r="Z255" s="45"/>
    </row>
    <row r="256" spans="2:26" x14ac:dyDescent="0.25">
      <c r="B256" s="53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112"/>
      <c r="W256" s="112"/>
      <c r="X256" s="112"/>
      <c r="Y256" s="113"/>
      <c r="Z256" s="45"/>
    </row>
    <row r="257" spans="2:26" ht="15.75" thickBot="1" x14ac:dyDescent="0.3">
      <c r="B257" s="33"/>
      <c r="C257" s="16" t="s">
        <v>81</v>
      </c>
      <c r="D257" s="16">
        <f t="shared" ref="D257:U257" si="163">D246+D255</f>
        <v>24</v>
      </c>
      <c r="E257" s="16">
        <f t="shared" si="163"/>
        <v>65</v>
      </c>
      <c r="F257" s="16">
        <f t="shared" si="163"/>
        <v>54</v>
      </c>
      <c r="G257" s="16">
        <f t="shared" si="163"/>
        <v>7</v>
      </c>
      <c r="H257" s="16">
        <f t="shared" si="163"/>
        <v>11</v>
      </c>
      <c r="I257" s="16">
        <f t="shared" si="163"/>
        <v>9</v>
      </c>
      <c r="J257" s="16">
        <f t="shared" si="163"/>
        <v>1</v>
      </c>
      <c r="K257" s="16">
        <f t="shared" si="163"/>
        <v>0</v>
      </c>
      <c r="L257" s="16">
        <f t="shared" si="163"/>
        <v>1</v>
      </c>
      <c r="M257" s="16">
        <f t="shared" si="163"/>
        <v>13</v>
      </c>
      <c r="N257" s="16">
        <f t="shared" si="163"/>
        <v>8</v>
      </c>
      <c r="O257" s="16">
        <f t="shared" si="163"/>
        <v>0</v>
      </c>
      <c r="P257" s="16">
        <f t="shared" si="163"/>
        <v>13</v>
      </c>
      <c r="Q257" s="16">
        <f t="shared" si="163"/>
        <v>1</v>
      </c>
      <c r="R257" s="16">
        <f t="shared" si="163"/>
        <v>0</v>
      </c>
      <c r="S257" s="16">
        <f t="shared" si="163"/>
        <v>1</v>
      </c>
      <c r="T257" s="16">
        <f t="shared" si="163"/>
        <v>0</v>
      </c>
      <c r="U257" s="16">
        <f t="shared" si="163"/>
        <v>0</v>
      </c>
      <c r="V257" s="114">
        <f t="shared" si="125"/>
        <v>0.31746031746031744</v>
      </c>
      <c r="W257" s="114">
        <f t="shared" si="126"/>
        <v>0.27777777777777779</v>
      </c>
      <c r="X257" s="114">
        <f t="shared" si="127"/>
        <v>0.59523809523809523</v>
      </c>
      <c r="Y257" s="115">
        <f t="shared" si="128"/>
        <v>0.20370370370370369</v>
      </c>
      <c r="Z257" s="45"/>
    </row>
    <row r="258" spans="2:26" x14ac:dyDescent="0.2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80"/>
      <c r="W258" s="80"/>
      <c r="X258" s="80"/>
      <c r="Y258" s="80"/>
      <c r="Z258" s="45"/>
    </row>
    <row r="259" spans="2:26" ht="15.75" thickBot="1" x14ac:dyDescent="0.3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80"/>
      <c r="W259" s="80"/>
      <c r="X259" s="80"/>
      <c r="Y259" s="91"/>
      <c r="Z259" s="45"/>
    </row>
    <row r="260" spans="2:26" ht="18.75" x14ac:dyDescent="0.3">
      <c r="B260" s="55" t="s">
        <v>117</v>
      </c>
      <c r="C260" s="32" t="s">
        <v>78</v>
      </c>
      <c r="D260" s="32" t="s">
        <v>39</v>
      </c>
      <c r="E260" s="32" t="s">
        <v>40</v>
      </c>
      <c r="F260" s="32" t="s">
        <v>0</v>
      </c>
      <c r="G260" s="32" t="s">
        <v>1</v>
      </c>
      <c r="H260" s="32" t="s">
        <v>2</v>
      </c>
      <c r="I260" s="32" t="s">
        <v>8</v>
      </c>
      <c r="J260" s="32" t="s">
        <v>10</v>
      </c>
      <c r="K260" s="32" t="s">
        <v>41</v>
      </c>
      <c r="L260" s="32" t="s">
        <v>42</v>
      </c>
      <c r="M260" s="32" t="s">
        <v>3</v>
      </c>
      <c r="N260" s="32" t="s">
        <v>4</v>
      </c>
      <c r="O260" s="32" t="s">
        <v>43</v>
      </c>
      <c r="P260" s="32" t="s">
        <v>5</v>
      </c>
      <c r="Q260" s="32" t="s">
        <v>44</v>
      </c>
      <c r="R260" s="32" t="s">
        <v>45</v>
      </c>
      <c r="S260" s="32" t="s">
        <v>46</v>
      </c>
      <c r="T260" s="32" t="s">
        <v>47</v>
      </c>
      <c r="U260" s="32" t="s">
        <v>48</v>
      </c>
      <c r="V260" s="83" t="s">
        <v>49</v>
      </c>
      <c r="W260" s="83" t="s">
        <v>50</v>
      </c>
      <c r="X260" s="83" t="s">
        <v>51</v>
      </c>
      <c r="Y260" s="84" t="s">
        <v>52</v>
      </c>
      <c r="Z260" s="45"/>
    </row>
    <row r="261" spans="2:26" ht="15" customHeight="1" x14ac:dyDescent="0.3">
      <c r="B261" s="56" t="s">
        <v>112</v>
      </c>
      <c r="C261" s="10" t="s">
        <v>67</v>
      </c>
      <c r="D261" s="10">
        <v>6</v>
      </c>
      <c r="E261" s="10">
        <v>15</v>
      </c>
      <c r="F261" s="10">
        <v>12</v>
      </c>
      <c r="G261" s="10">
        <v>4</v>
      </c>
      <c r="H261" s="10">
        <v>3</v>
      </c>
      <c r="I261" s="10">
        <v>3</v>
      </c>
      <c r="J261" s="10">
        <v>0</v>
      </c>
      <c r="K261" s="10">
        <v>0</v>
      </c>
      <c r="L261" s="10">
        <v>0</v>
      </c>
      <c r="M261" s="10">
        <v>1</v>
      </c>
      <c r="N261" s="10">
        <v>3</v>
      </c>
      <c r="O261" s="10">
        <v>0</v>
      </c>
      <c r="P261" s="10">
        <v>3</v>
      </c>
      <c r="Q261" s="10">
        <v>0</v>
      </c>
      <c r="R261" s="10">
        <v>1</v>
      </c>
      <c r="S261" s="10">
        <v>1</v>
      </c>
      <c r="T261" s="10">
        <v>0</v>
      </c>
      <c r="U261" s="10">
        <v>0</v>
      </c>
      <c r="V261" s="67">
        <v>0.4</v>
      </c>
      <c r="W261" s="67">
        <v>0.25</v>
      </c>
      <c r="X261" s="67">
        <v>0.65</v>
      </c>
      <c r="Y261" s="68">
        <v>0.25</v>
      </c>
      <c r="Z261" s="45"/>
    </row>
    <row r="262" spans="2:26" ht="15" customHeight="1" x14ac:dyDescent="0.25">
      <c r="B262" s="53"/>
      <c r="C262" s="10" t="s">
        <v>68</v>
      </c>
      <c r="D262" s="10">
        <v>6</v>
      </c>
      <c r="E262" s="10">
        <v>18</v>
      </c>
      <c r="F262" s="10">
        <v>10</v>
      </c>
      <c r="G262" s="10">
        <v>3</v>
      </c>
      <c r="H262" s="10">
        <v>1</v>
      </c>
      <c r="I262" s="10">
        <v>1</v>
      </c>
      <c r="J262" s="10">
        <v>0</v>
      </c>
      <c r="K262" s="10">
        <v>0</v>
      </c>
      <c r="L262" s="10">
        <v>0</v>
      </c>
      <c r="M262" s="10">
        <v>2</v>
      </c>
      <c r="N262" s="10">
        <v>7</v>
      </c>
      <c r="O262" s="10">
        <v>0</v>
      </c>
      <c r="P262" s="10">
        <v>7</v>
      </c>
      <c r="Q262" s="10">
        <v>0</v>
      </c>
      <c r="R262" s="10">
        <v>0</v>
      </c>
      <c r="S262" s="10">
        <v>0</v>
      </c>
      <c r="T262" s="10">
        <v>2</v>
      </c>
      <c r="U262" s="10">
        <v>0</v>
      </c>
      <c r="V262" s="67">
        <v>0.47058823529411764</v>
      </c>
      <c r="W262" s="67">
        <v>0.1</v>
      </c>
      <c r="X262" s="67">
        <v>0.57058823529411762</v>
      </c>
      <c r="Y262" s="68">
        <v>0.1</v>
      </c>
      <c r="Z262" s="45"/>
    </row>
    <row r="263" spans="2:26" ht="15" customHeight="1" x14ac:dyDescent="0.25">
      <c r="B263" s="53"/>
      <c r="C263" s="10" t="s">
        <v>69</v>
      </c>
      <c r="D263" s="10">
        <v>4</v>
      </c>
      <c r="E263" s="10">
        <v>14</v>
      </c>
      <c r="F263" s="10">
        <v>7</v>
      </c>
      <c r="G263" s="10">
        <v>4</v>
      </c>
      <c r="H263" s="10">
        <v>2</v>
      </c>
      <c r="I263" s="10">
        <v>2</v>
      </c>
      <c r="J263" s="10">
        <v>0</v>
      </c>
      <c r="K263" s="10">
        <v>0</v>
      </c>
      <c r="L263" s="10">
        <v>0</v>
      </c>
      <c r="M263" s="10">
        <v>1</v>
      </c>
      <c r="N263" s="10">
        <v>7</v>
      </c>
      <c r="O263" s="10">
        <v>0</v>
      </c>
      <c r="P263" s="10">
        <v>1</v>
      </c>
      <c r="Q263" s="10">
        <v>0</v>
      </c>
      <c r="R263" s="10">
        <v>2</v>
      </c>
      <c r="S263" s="10">
        <v>0</v>
      </c>
      <c r="T263" s="10">
        <v>1</v>
      </c>
      <c r="U263" s="10">
        <v>0</v>
      </c>
      <c r="V263" s="67">
        <v>0.6428571428571429</v>
      </c>
      <c r="W263" s="67">
        <v>0.2857142857142857</v>
      </c>
      <c r="X263" s="67">
        <v>0.9285714285714286</v>
      </c>
      <c r="Y263" s="68">
        <v>0.2857142857142857</v>
      </c>
      <c r="Z263" s="45"/>
    </row>
    <row r="264" spans="2:26" x14ac:dyDescent="0.25">
      <c r="B264" s="53"/>
      <c r="C264" s="10" t="s">
        <v>70</v>
      </c>
      <c r="D264" s="10">
        <v>3</v>
      </c>
      <c r="E264" s="10">
        <v>11</v>
      </c>
      <c r="F264" s="10">
        <v>9</v>
      </c>
      <c r="G264" s="10">
        <v>3</v>
      </c>
      <c r="H264" s="10">
        <v>1</v>
      </c>
      <c r="I264" s="10">
        <v>1</v>
      </c>
      <c r="J264" s="10">
        <v>0</v>
      </c>
      <c r="K264" s="10">
        <v>0</v>
      </c>
      <c r="L264" s="10">
        <v>0</v>
      </c>
      <c r="M264" s="10">
        <v>1</v>
      </c>
      <c r="N264" s="10">
        <v>2</v>
      </c>
      <c r="O264" s="10">
        <v>0</v>
      </c>
      <c r="P264" s="10">
        <v>4</v>
      </c>
      <c r="Q264" s="10">
        <v>0</v>
      </c>
      <c r="R264" s="10">
        <v>2</v>
      </c>
      <c r="S264" s="10">
        <v>2</v>
      </c>
      <c r="T264" s="10">
        <v>0</v>
      </c>
      <c r="U264" s="10">
        <v>0</v>
      </c>
      <c r="V264" s="67">
        <v>0.27272727272727271</v>
      </c>
      <c r="W264" s="67">
        <v>0.1111111111111111</v>
      </c>
      <c r="X264" s="67">
        <v>0.38383838383838381</v>
      </c>
      <c r="Y264" s="68">
        <v>0.1111111111111111</v>
      </c>
      <c r="Z264" s="45"/>
    </row>
    <row r="265" spans="2:26" x14ac:dyDescent="0.25">
      <c r="B265" s="53"/>
      <c r="C265" s="15" t="s">
        <v>78</v>
      </c>
      <c r="D265" s="15">
        <f>SUM(D261:D264)</f>
        <v>19</v>
      </c>
      <c r="E265" s="15">
        <f t="shared" ref="E265:U265" si="164">SUM(E261:E264)</f>
        <v>58</v>
      </c>
      <c r="F265" s="15">
        <f t="shared" si="164"/>
        <v>38</v>
      </c>
      <c r="G265" s="15">
        <f t="shared" si="164"/>
        <v>14</v>
      </c>
      <c r="H265" s="15">
        <f t="shared" si="164"/>
        <v>7</v>
      </c>
      <c r="I265" s="15">
        <f t="shared" si="164"/>
        <v>7</v>
      </c>
      <c r="J265" s="15">
        <f t="shared" si="164"/>
        <v>0</v>
      </c>
      <c r="K265" s="15">
        <f t="shared" si="164"/>
        <v>0</v>
      </c>
      <c r="L265" s="15">
        <f t="shared" si="164"/>
        <v>0</v>
      </c>
      <c r="M265" s="15">
        <f t="shared" si="164"/>
        <v>5</v>
      </c>
      <c r="N265" s="15">
        <f t="shared" si="164"/>
        <v>19</v>
      </c>
      <c r="O265" s="15">
        <f t="shared" si="164"/>
        <v>0</v>
      </c>
      <c r="P265" s="15">
        <f t="shared" si="164"/>
        <v>15</v>
      </c>
      <c r="Q265" s="15">
        <f t="shared" si="164"/>
        <v>0</v>
      </c>
      <c r="R265" s="15">
        <f t="shared" si="164"/>
        <v>5</v>
      </c>
      <c r="S265" s="15">
        <f t="shared" si="164"/>
        <v>3</v>
      </c>
      <c r="T265" s="15">
        <f t="shared" si="164"/>
        <v>3</v>
      </c>
      <c r="U265" s="15">
        <f t="shared" si="164"/>
        <v>0</v>
      </c>
      <c r="V265" s="112">
        <f t="shared" ref="V265:V318" si="165">(H265+N265+Q265)/(F265+N265+Q265+O265)</f>
        <v>0.45614035087719296</v>
      </c>
      <c r="W265" s="112">
        <f t="shared" ref="W265:W318" si="166">(I265+J265*2+K265*3+L265*4)/F265</f>
        <v>0.18421052631578946</v>
      </c>
      <c r="X265" s="112">
        <f t="shared" ref="X265:X318" si="167">V265+W265</f>
        <v>0.64035087719298245</v>
      </c>
      <c r="Y265" s="113">
        <f t="shared" ref="Y265:Y318" si="168">H265/F265</f>
        <v>0.18421052631578946</v>
      </c>
      <c r="Z265" s="45"/>
    </row>
    <row r="266" spans="2:26" x14ac:dyDescent="0.25">
      <c r="B266" s="53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12"/>
      <c r="W266" s="112"/>
      <c r="X266" s="112"/>
      <c r="Y266" s="113"/>
      <c r="Z266" s="45"/>
    </row>
    <row r="267" spans="2:26" x14ac:dyDescent="0.25">
      <c r="B267" s="53"/>
      <c r="C267" s="15" t="s">
        <v>79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12"/>
      <c r="W267" s="112"/>
      <c r="X267" s="112"/>
      <c r="Y267" s="113"/>
      <c r="Z267" s="45"/>
    </row>
    <row r="268" spans="2:26" x14ac:dyDescent="0.25">
      <c r="B268" s="53"/>
      <c r="C268" s="10" t="s">
        <v>76</v>
      </c>
      <c r="D268" s="35">
        <v>1</v>
      </c>
      <c r="E268" s="35">
        <v>3</v>
      </c>
      <c r="F268" s="35">
        <v>3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  <c r="O268" s="35">
        <v>0</v>
      </c>
      <c r="P268" s="35">
        <v>1</v>
      </c>
      <c r="Q268" s="35">
        <v>0</v>
      </c>
      <c r="R268" s="35">
        <v>0</v>
      </c>
      <c r="S268" s="35">
        <v>0</v>
      </c>
      <c r="T268" s="35">
        <v>0</v>
      </c>
      <c r="U268" s="35">
        <v>0</v>
      </c>
      <c r="V268" s="67">
        <f t="shared" si="165"/>
        <v>0</v>
      </c>
      <c r="W268" s="67">
        <f t="shared" si="166"/>
        <v>0</v>
      </c>
      <c r="X268" s="67">
        <f t="shared" si="167"/>
        <v>0</v>
      </c>
      <c r="Y268" s="68">
        <f t="shared" si="168"/>
        <v>0</v>
      </c>
      <c r="Z268" s="45"/>
    </row>
    <row r="269" spans="2:26" x14ac:dyDescent="0.25">
      <c r="B269" s="53"/>
      <c r="C269" s="10" t="s">
        <v>94</v>
      </c>
      <c r="D269" s="10">
        <v>1</v>
      </c>
      <c r="E269" s="10">
        <v>2</v>
      </c>
      <c r="F269" s="1">
        <v>1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1</v>
      </c>
      <c r="O269" s="10">
        <v>0</v>
      </c>
      <c r="P269" s="10">
        <v>1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67">
        <f t="shared" ref="V269" si="169">(H269+N269+Q269)/(F269+N269+Q269+O269)</f>
        <v>0.5</v>
      </c>
      <c r="W269" s="67">
        <f t="shared" ref="W269" si="170">(I269+J269*2+K269*3+L269*4)/F269</f>
        <v>0</v>
      </c>
      <c r="X269" s="67">
        <f t="shared" ref="X269" si="171">V269+W269</f>
        <v>0.5</v>
      </c>
      <c r="Y269" s="68">
        <f t="shared" ref="Y269" si="172">H269/F269</f>
        <v>0</v>
      </c>
      <c r="Z269" s="45"/>
    </row>
    <row r="270" spans="2:26" x14ac:dyDescent="0.25">
      <c r="B270" s="53"/>
      <c r="C270" s="10" t="s">
        <v>80</v>
      </c>
      <c r="D270" s="10">
        <v>1</v>
      </c>
      <c r="E270" s="10">
        <v>4</v>
      </c>
      <c r="F270" s="1">
        <v>4</v>
      </c>
      <c r="G270" s="10">
        <v>1</v>
      </c>
      <c r="H270" s="10">
        <v>1</v>
      </c>
      <c r="I270" s="10">
        <v>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67">
        <f t="shared" ref="V270" si="173">(H270+N270+Q270)/(F270+N270+Q270+O270)</f>
        <v>0.25</v>
      </c>
      <c r="W270" s="67">
        <f t="shared" ref="W270" si="174">(I270+J270*2+K270*3+L270*4)/F270</f>
        <v>0.25</v>
      </c>
      <c r="X270" s="67">
        <f t="shared" ref="X270" si="175">V270+W270</f>
        <v>0.5</v>
      </c>
      <c r="Y270" s="68">
        <f t="shared" ref="Y270" si="176">H270/F270</f>
        <v>0.25</v>
      </c>
      <c r="Z270" s="45"/>
    </row>
    <row r="271" spans="2:26" x14ac:dyDescent="0.25">
      <c r="B271" s="53"/>
      <c r="C271" s="10" t="s">
        <v>77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67">
        <v>0</v>
      </c>
      <c r="W271" s="67">
        <v>0</v>
      </c>
      <c r="X271" s="67">
        <v>0</v>
      </c>
      <c r="Y271" s="68">
        <v>0</v>
      </c>
      <c r="Z271" s="45"/>
    </row>
    <row r="272" spans="2:26" x14ac:dyDescent="0.25">
      <c r="B272" s="53"/>
      <c r="C272" s="15" t="s">
        <v>79</v>
      </c>
      <c r="D272" s="15">
        <f t="shared" ref="D272:U272" si="177">SUM(D268:D271)</f>
        <v>3</v>
      </c>
      <c r="E272" s="15">
        <f t="shared" si="177"/>
        <v>9</v>
      </c>
      <c r="F272" s="15">
        <f t="shared" si="177"/>
        <v>8</v>
      </c>
      <c r="G272" s="15">
        <f t="shared" si="177"/>
        <v>1</v>
      </c>
      <c r="H272" s="15">
        <f t="shared" si="177"/>
        <v>1</v>
      </c>
      <c r="I272" s="15">
        <f t="shared" si="177"/>
        <v>1</v>
      </c>
      <c r="J272" s="15">
        <f t="shared" si="177"/>
        <v>0</v>
      </c>
      <c r="K272" s="15">
        <f t="shared" si="177"/>
        <v>0</v>
      </c>
      <c r="L272" s="15">
        <f t="shared" si="177"/>
        <v>0</v>
      </c>
      <c r="M272" s="15">
        <f t="shared" si="177"/>
        <v>0</v>
      </c>
      <c r="N272" s="15">
        <f t="shared" si="177"/>
        <v>1</v>
      </c>
      <c r="O272" s="15">
        <f t="shared" si="177"/>
        <v>0</v>
      </c>
      <c r="P272" s="15">
        <f t="shared" si="177"/>
        <v>4</v>
      </c>
      <c r="Q272" s="15">
        <f t="shared" si="177"/>
        <v>0</v>
      </c>
      <c r="R272" s="15">
        <f t="shared" si="177"/>
        <v>0</v>
      </c>
      <c r="S272" s="15">
        <f t="shared" si="177"/>
        <v>0</v>
      </c>
      <c r="T272" s="15">
        <f t="shared" si="177"/>
        <v>0</v>
      </c>
      <c r="U272" s="15">
        <f t="shared" si="177"/>
        <v>0</v>
      </c>
      <c r="V272" s="112">
        <f t="shared" si="165"/>
        <v>0.22222222222222221</v>
      </c>
      <c r="W272" s="112">
        <f t="shared" si="166"/>
        <v>0.125</v>
      </c>
      <c r="X272" s="112">
        <f t="shared" si="167"/>
        <v>0.34722222222222221</v>
      </c>
      <c r="Y272" s="113">
        <f t="shared" si="168"/>
        <v>0.125</v>
      </c>
      <c r="Z272" s="45"/>
    </row>
    <row r="273" spans="2:26" x14ac:dyDescent="0.25">
      <c r="B273" s="53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112"/>
      <c r="W273" s="112"/>
      <c r="X273" s="112"/>
      <c r="Y273" s="113"/>
      <c r="Z273" s="45"/>
    </row>
    <row r="274" spans="2:26" ht="15.75" thickBot="1" x14ac:dyDescent="0.3">
      <c r="B274" s="33"/>
      <c r="C274" s="16" t="s">
        <v>81</v>
      </c>
      <c r="D274" s="16">
        <f t="shared" ref="D274:U274" si="178">D265+D272</f>
        <v>22</v>
      </c>
      <c r="E274" s="16">
        <f t="shared" si="178"/>
        <v>67</v>
      </c>
      <c r="F274" s="16">
        <f t="shared" si="178"/>
        <v>46</v>
      </c>
      <c r="G274" s="16">
        <f t="shared" si="178"/>
        <v>15</v>
      </c>
      <c r="H274" s="16">
        <f t="shared" si="178"/>
        <v>8</v>
      </c>
      <c r="I274" s="16">
        <f t="shared" si="178"/>
        <v>8</v>
      </c>
      <c r="J274" s="16">
        <f t="shared" si="178"/>
        <v>0</v>
      </c>
      <c r="K274" s="16">
        <f t="shared" si="178"/>
        <v>0</v>
      </c>
      <c r="L274" s="16">
        <f t="shared" si="178"/>
        <v>0</v>
      </c>
      <c r="M274" s="16">
        <f t="shared" si="178"/>
        <v>5</v>
      </c>
      <c r="N274" s="16">
        <f t="shared" si="178"/>
        <v>20</v>
      </c>
      <c r="O274" s="16">
        <f t="shared" si="178"/>
        <v>0</v>
      </c>
      <c r="P274" s="16">
        <f t="shared" si="178"/>
        <v>19</v>
      </c>
      <c r="Q274" s="16">
        <f t="shared" si="178"/>
        <v>0</v>
      </c>
      <c r="R274" s="16">
        <f t="shared" si="178"/>
        <v>5</v>
      </c>
      <c r="S274" s="16">
        <f t="shared" si="178"/>
        <v>3</v>
      </c>
      <c r="T274" s="16">
        <f t="shared" si="178"/>
        <v>3</v>
      </c>
      <c r="U274" s="16">
        <f t="shared" si="178"/>
        <v>0</v>
      </c>
      <c r="V274" s="114">
        <f t="shared" si="165"/>
        <v>0.42424242424242425</v>
      </c>
      <c r="W274" s="114">
        <f t="shared" si="166"/>
        <v>0.17391304347826086</v>
      </c>
      <c r="X274" s="114">
        <f t="shared" si="167"/>
        <v>0.59815546772068506</v>
      </c>
      <c r="Y274" s="115">
        <f t="shared" si="168"/>
        <v>0.17391304347826086</v>
      </c>
      <c r="Z274" s="45"/>
    </row>
    <row r="275" spans="2:26" x14ac:dyDescent="0.2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92"/>
      <c r="W275" s="92"/>
      <c r="X275" s="92"/>
      <c r="Y275" s="92"/>
      <c r="Z275" s="45"/>
    </row>
    <row r="276" spans="2:26" ht="15.75" thickBot="1" x14ac:dyDescent="0.3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88"/>
      <c r="W276" s="88"/>
      <c r="X276" s="88"/>
      <c r="Y276" s="88"/>
      <c r="Z276" s="45"/>
    </row>
    <row r="277" spans="2:26" ht="18.75" x14ac:dyDescent="0.3">
      <c r="B277" s="55" t="s">
        <v>184</v>
      </c>
      <c r="C277" s="32" t="s">
        <v>78</v>
      </c>
      <c r="D277" s="32" t="s">
        <v>39</v>
      </c>
      <c r="E277" s="32" t="s">
        <v>40</v>
      </c>
      <c r="F277" s="32" t="s">
        <v>0</v>
      </c>
      <c r="G277" s="32" t="s">
        <v>1</v>
      </c>
      <c r="H277" s="32" t="s">
        <v>2</v>
      </c>
      <c r="I277" s="32" t="s">
        <v>8</v>
      </c>
      <c r="J277" s="32" t="s">
        <v>10</v>
      </c>
      <c r="K277" s="32" t="s">
        <v>41</v>
      </c>
      <c r="L277" s="32" t="s">
        <v>42</v>
      </c>
      <c r="M277" s="32" t="s">
        <v>3</v>
      </c>
      <c r="N277" s="32" t="s">
        <v>4</v>
      </c>
      <c r="O277" s="32" t="s">
        <v>43</v>
      </c>
      <c r="P277" s="32" t="s">
        <v>5</v>
      </c>
      <c r="Q277" s="32" t="s">
        <v>44</v>
      </c>
      <c r="R277" s="32" t="s">
        <v>45</v>
      </c>
      <c r="S277" s="32" t="s">
        <v>46</v>
      </c>
      <c r="T277" s="32" t="s">
        <v>47</v>
      </c>
      <c r="U277" s="32" t="s">
        <v>48</v>
      </c>
      <c r="V277" s="83" t="s">
        <v>49</v>
      </c>
      <c r="W277" s="83" t="s">
        <v>50</v>
      </c>
      <c r="X277" s="83" t="s">
        <v>51</v>
      </c>
      <c r="Y277" s="84" t="s">
        <v>52</v>
      </c>
      <c r="Z277" s="45"/>
    </row>
    <row r="278" spans="2:26" ht="18.75" x14ac:dyDescent="0.3">
      <c r="B278" s="56" t="s">
        <v>185</v>
      </c>
      <c r="C278" s="10" t="s">
        <v>69</v>
      </c>
      <c r="D278" s="10">
        <v>1</v>
      </c>
      <c r="E278" s="10">
        <v>4</v>
      </c>
      <c r="F278" s="10">
        <v>4</v>
      </c>
      <c r="G278" s="10">
        <v>1</v>
      </c>
      <c r="H278" s="10">
        <v>1</v>
      </c>
      <c r="I278" s="10">
        <v>1</v>
      </c>
      <c r="J278" s="10">
        <v>0</v>
      </c>
      <c r="K278" s="10">
        <v>0</v>
      </c>
      <c r="L278" s="10">
        <v>0</v>
      </c>
      <c r="M278" s="10">
        <v>1</v>
      </c>
      <c r="N278" s="10">
        <v>0</v>
      </c>
      <c r="O278" s="10">
        <v>0</v>
      </c>
      <c r="P278" s="10">
        <v>1</v>
      </c>
      <c r="Q278" s="10">
        <v>0</v>
      </c>
      <c r="R278" s="10">
        <v>0</v>
      </c>
      <c r="S278" s="10">
        <v>2</v>
      </c>
      <c r="T278" s="10">
        <v>1</v>
      </c>
      <c r="U278" s="10">
        <v>0</v>
      </c>
      <c r="V278" s="67">
        <v>0.25</v>
      </c>
      <c r="W278" s="67">
        <v>0.25</v>
      </c>
      <c r="X278" s="67">
        <v>0.5</v>
      </c>
      <c r="Y278" s="68">
        <v>0.25</v>
      </c>
      <c r="Z278" s="45"/>
    </row>
    <row r="279" spans="2:26" ht="15.75" thickBot="1" x14ac:dyDescent="0.3">
      <c r="B279" s="33"/>
      <c r="C279" s="16" t="s">
        <v>81</v>
      </c>
      <c r="D279" s="16">
        <v>1</v>
      </c>
      <c r="E279" s="16">
        <v>4</v>
      </c>
      <c r="F279" s="16">
        <v>4</v>
      </c>
      <c r="G279" s="16">
        <v>1</v>
      </c>
      <c r="H279" s="16">
        <v>1</v>
      </c>
      <c r="I279" s="16">
        <v>1</v>
      </c>
      <c r="J279" s="16">
        <v>0</v>
      </c>
      <c r="K279" s="16">
        <v>0</v>
      </c>
      <c r="L279" s="16">
        <v>0</v>
      </c>
      <c r="M279" s="16">
        <v>1</v>
      </c>
      <c r="N279" s="16">
        <v>0</v>
      </c>
      <c r="O279" s="16">
        <v>0</v>
      </c>
      <c r="P279" s="16">
        <v>1</v>
      </c>
      <c r="Q279" s="16">
        <v>0</v>
      </c>
      <c r="R279" s="16">
        <v>0</v>
      </c>
      <c r="S279" s="16">
        <v>2</v>
      </c>
      <c r="T279" s="16">
        <v>1</v>
      </c>
      <c r="U279" s="16">
        <v>0</v>
      </c>
      <c r="V279" s="114">
        <v>0.25</v>
      </c>
      <c r="W279" s="114">
        <v>0.25</v>
      </c>
      <c r="X279" s="114">
        <v>0.5</v>
      </c>
      <c r="Y279" s="115">
        <v>0.25</v>
      </c>
      <c r="Z279" s="45"/>
    </row>
    <row r="280" spans="2:26" x14ac:dyDescent="0.2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116"/>
      <c r="W280" s="116"/>
      <c r="X280" s="116"/>
      <c r="Y280" s="116"/>
      <c r="Z280" s="45"/>
    </row>
    <row r="281" spans="2:26" ht="15.75" thickBot="1" x14ac:dyDescent="0.3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112"/>
      <c r="W281" s="112"/>
      <c r="X281" s="112"/>
      <c r="Y281" s="117"/>
      <c r="Z281" s="45"/>
    </row>
    <row r="282" spans="2:26" ht="18.75" x14ac:dyDescent="0.3">
      <c r="B282" s="55" t="s">
        <v>17</v>
      </c>
      <c r="C282" s="32" t="s">
        <v>78</v>
      </c>
      <c r="D282" s="32" t="s">
        <v>39</v>
      </c>
      <c r="E282" s="32" t="s">
        <v>40</v>
      </c>
      <c r="F282" s="32" t="s">
        <v>0</v>
      </c>
      <c r="G282" s="32" t="s">
        <v>1</v>
      </c>
      <c r="H282" s="32" t="s">
        <v>2</v>
      </c>
      <c r="I282" s="32" t="s">
        <v>8</v>
      </c>
      <c r="J282" s="32" t="s">
        <v>10</v>
      </c>
      <c r="K282" s="32" t="s">
        <v>41</v>
      </c>
      <c r="L282" s="32" t="s">
        <v>42</v>
      </c>
      <c r="M282" s="32" t="s">
        <v>3</v>
      </c>
      <c r="N282" s="32" t="s">
        <v>4</v>
      </c>
      <c r="O282" s="32" t="s">
        <v>43</v>
      </c>
      <c r="P282" s="32" t="s">
        <v>5</v>
      </c>
      <c r="Q282" s="32" t="s">
        <v>44</v>
      </c>
      <c r="R282" s="32" t="s">
        <v>45</v>
      </c>
      <c r="S282" s="32" t="s">
        <v>46</v>
      </c>
      <c r="T282" s="32" t="s">
        <v>47</v>
      </c>
      <c r="U282" s="32" t="s">
        <v>48</v>
      </c>
      <c r="V282" s="118" t="s">
        <v>49</v>
      </c>
      <c r="W282" s="118" t="s">
        <v>50</v>
      </c>
      <c r="X282" s="118" t="s">
        <v>51</v>
      </c>
      <c r="Y282" s="119" t="s">
        <v>52</v>
      </c>
      <c r="Z282" s="45"/>
    </row>
    <row r="283" spans="2:26" ht="18.75" x14ac:dyDescent="0.3">
      <c r="B283" s="56" t="s">
        <v>84</v>
      </c>
      <c r="C283" s="10" t="s">
        <v>68</v>
      </c>
      <c r="D283" s="10">
        <v>3</v>
      </c>
      <c r="E283" s="10">
        <v>8</v>
      </c>
      <c r="F283" s="10">
        <v>5</v>
      </c>
      <c r="G283" s="10">
        <v>2</v>
      </c>
      <c r="H283" s="10">
        <v>1</v>
      </c>
      <c r="I283" s="10">
        <v>0</v>
      </c>
      <c r="J283" s="10">
        <v>1</v>
      </c>
      <c r="K283" s="10">
        <v>0</v>
      </c>
      <c r="L283" s="10">
        <v>0</v>
      </c>
      <c r="M283" s="10">
        <v>0</v>
      </c>
      <c r="N283" s="10">
        <v>2</v>
      </c>
      <c r="O283" s="10">
        <v>0</v>
      </c>
      <c r="P283" s="10">
        <v>3</v>
      </c>
      <c r="Q283" s="10">
        <v>1</v>
      </c>
      <c r="R283" s="10">
        <v>0</v>
      </c>
      <c r="S283" s="10">
        <v>0</v>
      </c>
      <c r="T283" s="10">
        <v>0</v>
      </c>
      <c r="U283" s="10">
        <v>0</v>
      </c>
      <c r="V283" s="67">
        <v>0.44444444444444442</v>
      </c>
      <c r="W283" s="67">
        <v>0.4</v>
      </c>
      <c r="X283" s="67">
        <v>0.84444444444444444</v>
      </c>
      <c r="Y283" s="68">
        <v>0.2</v>
      </c>
      <c r="Z283" s="45"/>
    </row>
    <row r="284" spans="2:26" x14ac:dyDescent="0.25">
      <c r="B284" s="53"/>
      <c r="C284" s="10" t="s">
        <v>70</v>
      </c>
      <c r="D284" s="10">
        <v>1</v>
      </c>
      <c r="E284" s="10">
        <v>3</v>
      </c>
      <c r="F284" s="10">
        <v>3</v>
      </c>
      <c r="G284" s="10">
        <v>0</v>
      </c>
      <c r="H284" s="10">
        <v>1</v>
      </c>
      <c r="I284" s="10">
        <v>1</v>
      </c>
      <c r="J284" s="10">
        <v>0</v>
      </c>
      <c r="K284" s="10">
        <v>0</v>
      </c>
      <c r="L284" s="10">
        <v>0</v>
      </c>
      <c r="M284" s="10">
        <v>2</v>
      </c>
      <c r="N284" s="10">
        <v>0</v>
      </c>
      <c r="O284" s="10">
        <v>0</v>
      </c>
      <c r="P284" s="10">
        <v>2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67">
        <v>0.33333333333333331</v>
      </c>
      <c r="W284" s="67">
        <v>0.33333333333333331</v>
      </c>
      <c r="X284" s="67">
        <v>0.66666666666666663</v>
      </c>
      <c r="Y284" s="68">
        <v>0.33333333333333331</v>
      </c>
      <c r="Z284" s="45"/>
    </row>
    <row r="285" spans="2:26" x14ac:dyDescent="0.25">
      <c r="B285" s="53"/>
      <c r="C285" s="15" t="s">
        <v>78</v>
      </c>
      <c r="D285" s="15">
        <f t="shared" ref="D285:U285" si="179">SUM(D283:D284)</f>
        <v>4</v>
      </c>
      <c r="E285" s="15">
        <f t="shared" si="179"/>
        <v>11</v>
      </c>
      <c r="F285" s="15">
        <f t="shared" si="179"/>
        <v>8</v>
      </c>
      <c r="G285" s="15">
        <f t="shared" si="179"/>
        <v>2</v>
      </c>
      <c r="H285" s="15">
        <f t="shared" si="179"/>
        <v>2</v>
      </c>
      <c r="I285" s="15">
        <f t="shared" si="179"/>
        <v>1</v>
      </c>
      <c r="J285" s="15">
        <f t="shared" si="179"/>
        <v>1</v>
      </c>
      <c r="K285" s="15">
        <f t="shared" si="179"/>
        <v>0</v>
      </c>
      <c r="L285" s="15">
        <f t="shared" si="179"/>
        <v>0</v>
      </c>
      <c r="M285" s="15">
        <f t="shared" si="179"/>
        <v>2</v>
      </c>
      <c r="N285" s="15">
        <f t="shared" si="179"/>
        <v>2</v>
      </c>
      <c r="O285" s="15">
        <f t="shared" si="179"/>
        <v>0</v>
      </c>
      <c r="P285" s="15">
        <f t="shared" si="179"/>
        <v>5</v>
      </c>
      <c r="Q285" s="15">
        <f t="shared" si="179"/>
        <v>1</v>
      </c>
      <c r="R285" s="15">
        <f t="shared" si="179"/>
        <v>0</v>
      </c>
      <c r="S285" s="15">
        <f t="shared" si="179"/>
        <v>0</v>
      </c>
      <c r="T285" s="15">
        <f t="shared" si="179"/>
        <v>0</v>
      </c>
      <c r="U285" s="15">
        <f t="shared" si="179"/>
        <v>0</v>
      </c>
      <c r="V285" s="112">
        <f t="shared" si="165"/>
        <v>0.45454545454545453</v>
      </c>
      <c r="W285" s="112">
        <f t="shared" si="166"/>
        <v>0.375</v>
      </c>
      <c r="X285" s="112">
        <f t="shared" si="167"/>
        <v>0.82954545454545459</v>
      </c>
      <c r="Y285" s="113">
        <f t="shared" si="168"/>
        <v>0.25</v>
      </c>
      <c r="Z285" s="45"/>
    </row>
    <row r="286" spans="2:26" x14ac:dyDescent="0.25">
      <c r="B286" s="53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80"/>
      <c r="W286" s="80"/>
      <c r="X286" s="80"/>
      <c r="Y286" s="81"/>
      <c r="Z286" s="45"/>
    </row>
    <row r="287" spans="2:26" x14ac:dyDescent="0.25">
      <c r="B287" s="53"/>
      <c r="C287" s="15" t="s">
        <v>79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80"/>
      <c r="W287" s="80"/>
      <c r="X287" s="80"/>
      <c r="Y287" s="81"/>
      <c r="Z287" s="45"/>
    </row>
    <row r="288" spans="2:26" x14ac:dyDescent="0.25">
      <c r="B288" s="53"/>
      <c r="C288" s="1" t="s">
        <v>110</v>
      </c>
      <c r="D288" s="10">
        <v>1</v>
      </c>
      <c r="E288" s="10">
        <v>1</v>
      </c>
      <c r="F288" s="1">
        <v>1</v>
      </c>
      <c r="G288" s="10">
        <v>0</v>
      </c>
      <c r="H288" s="10">
        <v>1</v>
      </c>
      <c r="I288" s="10">
        <v>0</v>
      </c>
      <c r="J288" s="10">
        <v>1</v>
      </c>
      <c r="K288" s="10">
        <v>0</v>
      </c>
      <c r="L288" s="10">
        <v>0</v>
      </c>
      <c r="M288" s="10">
        <v>1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43">
        <f t="shared" ref="V288" si="180">(H288+N288+Q288)/(F288+N288+Q288+O288)</f>
        <v>1</v>
      </c>
      <c r="W288" s="43">
        <f t="shared" ref="W288" si="181">(I288+J288*2+K288*3+L288*4)/F288</f>
        <v>2</v>
      </c>
      <c r="X288" s="43">
        <f t="shared" ref="X288" si="182">V288+W288</f>
        <v>3</v>
      </c>
      <c r="Y288" s="79">
        <f t="shared" ref="Y288" si="183">H288/F288</f>
        <v>1</v>
      </c>
      <c r="Z288" s="45"/>
    </row>
    <row r="289" spans="2:26" x14ac:dyDescent="0.25">
      <c r="B289" s="53"/>
      <c r="C289" s="10" t="s">
        <v>77</v>
      </c>
      <c r="D289" s="10">
        <v>1</v>
      </c>
      <c r="E289" s="10">
        <v>3</v>
      </c>
      <c r="F289" s="10">
        <v>3</v>
      </c>
      <c r="G289" s="10">
        <v>0</v>
      </c>
      <c r="H289" s="10">
        <v>1</v>
      </c>
      <c r="I289" s="10">
        <v>1</v>
      </c>
      <c r="J289" s="10">
        <v>0</v>
      </c>
      <c r="K289" s="10">
        <v>0</v>
      </c>
      <c r="L289" s="10">
        <v>0</v>
      </c>
      <c r="M289" s="10">
        <v>2</v>
      </c>
      <c r="N289" s="10">
        <v>0</v>
      </c>
      <c r="O289" s="10">
        <v>0</v>
      </c>
      <c r="P289" s="10">
        <v>2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67">
        <f t="shared" ref="V289" si="184">(H289+N289+Q289)/(F289+N289+Q289+O289)</f>
        <v>0.33333333333333331</v>
      </c>
      <c r="W289" s="67">
        <f t="shared" ref="W289" si="185">(I289+J289*2+K289*3+L289*4)/F289</f>
        <v>0.33333333333333331</v>
      </c>
      <c r="X289" s="67">
        <f t="shared" ref="X289" si="186">V289+W289</f>
        <v>0.66666666666666663</v>
      </c>
      <c r="Y289" s="68">
        <f t="shared" ref="Y289" si="187">H289/F289</f>
        <v>0.33333333333333331</v>
      </c>
      <c r="Z289" s="45"/>
    </row>
    <row r="290" spans="2:26" x14ac:dyDescent="0.25">
      <c r="B290" s="53"/>
      <c r="C290" s="15" t="s">
        <v>79</v>
      </c>
      <c r="D290" s="15">
        <f t="shared" ref="D290:U290" si="188">SUM(D288:D289)</f>
        <v>2</v>
      </c>
      <c r="E290" s="15">
        <f t="shared" si="188"/>
        <v>4</v>
      </c>
      <c r="F290" s="15">
        <f t="shared" si="188"/>
        <v>4</v>
      </c>
      <c r="G290" s="15">
        <f t="shared" si="188"/>
        <v>0</v>
      </c>
      <c r="H290" s="15">
        <f t="shared" si="188"/>
        <v>2</v>
      </c>
      <c r="I290" s="15">
        <f t="shared" si="188"/>
        <v>1</v>
      </c>
      <c r="J290" s="15">
        <f t="shared" si="188"/>
        <v>1</v>
      </c>
      <c r="K290" s="15">
        <f t="shared" si="188"/>
        <v>0</v>
      </c>
      <c r="L290" s="15">
        <f t="shared" si="188"/>
        <v>0</v>
      </c>
      <c r="M290" s="15">
        <f t="shared" si="188"/>
        <v>3</v>
      </c>
      <c r="N290" s="15">
        <f t="shared" si="188"/>
        <v>0</v>
      </c>
      <c r="O290" s="15">
        <f t="shared" si="188"/>
        <v>0</v>
      </c>
      <c r="P290" s="15">
        <f t="shared" si="188"/>
        <v>2</v>
      </c>
      <c r="Q290" s="15">
        <f t="shared" si="188"/>
        <v>0</v>
      </c>
      <c r="R290" s="15">
        <f t="shared" si="188"/>
        <v>0</v>
      </c>
      <c r="S290" s="15">
        <f t="shared" si="188"/>
        <v>0</v>
      </c>
      <c r="T290" s="15">
        <f t="shared" si="188"/>
        <v>0</v>
      </c>
      <c r="U290" s="15">
        <f t="shared" si="188"/>
        <v>0</v>
      </c>
      <c r="V290" s="112">
        <f t="shared" si="165"/>
        <v>0.5</v>
      </c>
      <c r="W290" s="112">
        <f t="shared" si="166"/>
        <v>0.75</v>
      </c>
      <c r="X290" s="112">
        <f t="shared" si="167"/>
        <v>1.25</v>
      </c>
      <c r="Y290" s="113">
        <f t="shared" si="168"/>
        <v>0.5</v>
      </c>
      <c r="Z290" s="45"/>
    </row>
    <row r="291" spans="2:26" x14ac:dyDescent="0.25">
      <c r="B291" s="53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80"/>
      <c r="W291" s="80"/>
      <c r="X291" s="80"/>
      <c r="Y291" s="81"/>
      <c r="Z291" s="45"/>
    </row>
    <row r="292" spans="2:26" ht="15.75" thickBot="1" x14ac:dyDescent="0.3">
      <c r="B292" s="33"/>
      <c r="C292" s="16" t="s">
        <v>81</v>
      </c>
      <c r="D292" s="16">
        <f t="shared" ref="D292:U292" si="189">D285+D290</f>
        <v>6</v>
      </c>
      <c r="E292" s="16">
        <f t="shared" si="189"/>
        <v>15</v>
      </c>
      <c r="F292" s="16">
        <f t="shared" si="189"/>
        <v>12</v>
      </c>
      <c r="G292" s="16">
        <f t="shared" si="189"/>
        <v>2</v>
      </c>
      <c r="H292" s="16">
        <f t="shared" si="189"/>
        <v>4</v>
      </c>
      <c r="I292" s="16">
        <f t="shared" si="189"/>
        <v>2</v>
      </c>
      <c r="J292" s="16">
        <f t="shared" si="189"/>
        <v>2</v>
      </c>
      <c r="K292" s="16">
        <f t="shared" si="189"/>
        <v>0</v>
      </c>
      <c r="L292" s="16">
        <f t="shared" si="189"/>
        <v>0</v>
      </c>
      <c r="M292" s="16">
        <f t="shared" si="189"/>
        <v>5</v>
      </c>
      <c r="N292" s="16">
        <f t="shared" si="189"/>
        <v>2</v>
      </c>
      <c r="O292" s="16">
        <f t="shared" si="189"/>
        <v>0</v>
      </c>
      <c r="P292" s="16">
        <f t="shared" si="189"/>
        <v>7</v>
      </c>
      <c r="Q292" s="16">
        <f t="shared" si="189"/>
        <v>1</v>
      </c>
      <c r="R292" s="16">
        <f t="shared" si="189"/>
        <v>0</v>
      </c>
      <c r="S292" s="16">
        <f t="shared" si="189"/>
        <v>0</v>
      </c>
      <c r="T292" s="16">
        <f t="shared" si="189"/>
        <v>0</v>
      </c>
      <c r="U292" s="16">
        <f t="shared" si="189"/>
        <v>0</v>
      </c>
      <c r="V292" s="114">
        <f t="shared" si="165"/>
        <v>0.46666666666666667</v>
      </c>
      <c r="W292" s="114">
        <f t="shared" si="166"/>
        <v>0.5</v>
      </c>
      <c r="X292" s="114">
        <f t="shared" si="167"/>
        <v>0.96666666666666667</v>
      </c>
      <c r="Y292" s="115">
        <f t="shared" si="168"/>
        <v>0.33333333333333331</v>
      </c>
      <c r="Z292" s="45"/>
    </row>
    <row r="293" spans="2:26" x14ac:dyDescent="0.2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80"/>
      <c r="W293" s="80"/>
      <c r="X293" s="80"/>
      <c r="Y293" s="80"/>
      <c r="Z293" s="45"/>
    </row>
    <row r="294" spans="2:26" ht="15.75" thickBot="1" x14ac:dyDescent="0.3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80"/>
      <c r="W294" s="80"/>
      <c r="X294" s="80"/>
      <c r="Y294" s="91"/>
      <c r="Z294" s="45"/>
    </row>
    <row r="295" spans="2:26" ht="15" customHeight="1" x14ac:dyDescent="0.3">
      <c r="B295" s="55" t="s">
        <v>118</v>
      </c>
      <c r="C295" s="32" t="s">
        <v>78</v>
      </c>
      <c r="D295" s="32" t="s">
        <v>39</v>
      </c>
      <c r="E295" s="32" t="s">
        <v>40</v>
      </c>
      <c r="F295" s="32" t="s">
        <v>0</v>
      </c>
      <c r="G295" s="32" t="s">
        <v>1</v>
      </c>
      <c r="H295" s="32" t="s">
        <v>2</v>
      </c>
      <c r="I295" s="32" t="s">
        <v>8</v>
      </c>
      <c r="J295" s="32" t="s">
        <v>10</v>
      </c>
      <c r="K295" s="32" t="s">
        <v>41</v>
      </c>
      <c r="L295" s="32" t="s">
        <v>42</v>
      </c>
      <c r="M295" s="32" t="s">
        <v>3</v>
      </c>
      <c r="N295" s="32" t="s">
        <v>4</v>
      </c>
      <c r="O295" s="32" t="s">
        <v>43</v>
      </c>
      <c r="P295" s="32" t="s">
        <v>5</v>
      </c>
      <c r="Q295" s="32" t="s">
        <v>44</v>
      </c>
      <c r="R295" s="32" t="s">
        <v>45</v>
      </c>
      <c r="S295" s="32" t="s">
        <v>46</v>
      </c>
      <c r="T295" s="32" t="s">
        <v>47</v>
      </c>
      <c r="U295" s="32" t="s">
        <v>48</v>
      </c>
      <c r="V295" s="83" t="s">
        <v>49</v>
      </c>
      <c r="W295" s="83" t="s">
        <v>50</v>
      </c>
      <c r="X295" s="83" t="s">
        <v>51</v>
      </c>
      <c r="Y295" s="84" t="s">
        <v>52</v>
      </c>
      <c r="Z295" s="45"/>
    </row>
    <row r="296" spans="2:26" ht="15" customHeight="1" x14ac:dyDescent="0.3">
      <c r="B296" s="56" t="s">
        <v>98</v>
      </c>
      <c r="C296" s="10" t="s">
        <v>67</v>
      </c>
      <c r="D296" s="10">
        <v>6</v>
      </c>
      <c r="E296" s="10">
        <v>20</v>
      </c>
      <c r="F296" s="10">
        <v>13</v>
      </c>
      <c r="G296" s="10">
        <v>6</v>
      </c>
      <c r="H296" s="10">
        <v>5</v>
      </c>
      <c r="I296" s="10">
        <v>4</v>
      </c>
      <c r="J296" s="10">
        <v>1</v>
      </c>
      <c r="K296" s="10">
        <v>0</v>
      </c>
      <c r="L296" s="10">
        <v>0</v>
      </c>
      <c r="M296" s="10">
        <v>1</v>
      </c>
      <c r="N296" s="10">
        <v>6</v>
      </c>
      <c r="O296" s="10">
        <v>0</v>
      </c>
      <c r="P296" s="10">
        <v>2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67">
        <v>0.55000000000000004</v>
      </c>
      <c r="W296" s="67">
        <v>0.46153846153846156</v>
      </c>
      <c r="X296" s="43">
        <v>1.0115384615384615</v>
      </c>
      <c r="Y296" s="68">
        <v>0.38461538461538464</v>
      </c>
      <c r="Z296" s="45"/>
    </row>
    <row r="297" spans="2:26" ht="15" customHeight="1" x14ac:dyDescent="0.25">
      <c r="B297" s="53"/>
      <c r="C297" s="10" t="s">
        <v>68</v>
      </c>
      <c r="D297" s="10">
        <v>3</v>
      </c>
      <c r="E297" s="10">
        <v>5</v>
      </c>
      <c r="F297" s="10">
        <v>4</v>
      </c>
      <c r="G297" s="10">
        <v>0</v>
      </c>
      <c r="H297" s="10">
        <v>1</v>
      </c>
      <c r="I297" s="10">
        <v>1</v>
      </c>
      <c r="J297" s="10">
        <v>0</v>
      </c>
      <c r="K297" s="10">
        <v>0</v>
      </c>
      <c r="L297" s="10">
        <v>0</v>
      </c>
      <c r="M297" s="10">
        <v>0</v>
      </c>
      <c r="N297" s="10">
        <v>1</v>
      </c>
      <c r="O297" s="10">
        <v>0</v>
      </c>
      <c r="P297" s="10">
        <v>2</v>
      </c>
      <c r="Q297" s="10">
        <v>0</v>
      </c>
      <c r="R297" s="10">
        <v>0</v>
      </c>
      <c r="S297" s="10">
        <v>1</v>
      </c>
      <c r="T297" s="10">
        <v>0</v>
      </c>
      <c r="U297" s="10">
        <v>0</v>
      </c>
      <c r="V297" s="67">
        <v>0.4</v>
      </c>
      <c r="W297" s="67">
        <v>0.25</v>
      </c>
      <c r="X297" s="67">
        <v>0.65</v>
      </c>
      <c r="Y297" s="68">
        <v>0.25</v>
      </c>
      <c r="Z297" s="45"/>
    </row>
    <row r="298" spans="2:26" x14ac:dyDescent="0.25">
      <c r="B298" s="53"/>
      <c r="C298" s="10" t="s">
        <v>69</v>
      </c>
      <c r="D298" s="10">
        <v>3</v>
      </c>
      <c r="E298" s="10">
        <v>8</v>
      </c>
      <c r="F298" s="10">
        <v>7</v>
      </c>
      <c r="G298" s="10">
        <v>2</v>
      </c>
      <c r="H298" s="10">
        <v>2</v>
      </c>
      <c r="I298" s="10">
        <v>1</v>
      </c>
      <c r="J298" s="10">
        <v>1</v>
      </c>
      <c r="K298" s="10">
        <v>0</v>
      </c>
      <c r="L298" s="10">
        <v>0</v>
      </c>
      <c r="M298" s="10">
        <v>0</v>
      </c>
      <c r="N298" s="10">
        <v>1</v>
      </c>
      <c r="O298" s="10">
        <v>0</v>
      </c>
      <c r="P298" s="10">
        <v>2</v>
      </c>
      <c r="Q298" s="10">
        <v>0</v>
      </c>
      <c r="R298" s="10">
        <v>0</v>
      </c>
      <c r="S298" s="10">
        <v>0</v>
      </c>
      <c r="T298" s="10">
        <v>1</v>
      </c>
      <c r="U298" s="10">
        <v>0</v>
      </c>
      <c r="V298" s="67">
        <v>0.375</v>
      </c>
      <c r="W298" s="67">
        <v>0.42857142857142855</v>
      </c>
      <c r="X298" s="67">
        <v>0.8035714285714286</v>
      </c>
      <c r="Y298" s="68">
        <v>0.2857142857142857</v>
      </c>
      <c r="Z298" s="45"/>
    </row>
    <row r="299" spans="2:26" x14ac:dyDescent="0.25">
      <c r="B299" s="53"/>
      <c r="C299" s="200" t="s">
        <v>70</v>
      </c>
      <c r="D299" s="10">
        <v>2</v>
      </c>
      <c r="E299" s="10">
        <v>7</v>
      </c>
      <c r="F299" s="10">
        <v>5</v>
      </c>
      <c r="G299" s="10">
        <v>0</v>
      </c>
      <c r="H299" s="10">
        <v>1</v>
      </c>
      <c r="I299" s="10">
        <v>1</v>
      </c>
      <c r="J299" s="10">
        <v>0</v>
      </c>
      <c r="K299" s="10">
        <v>0</v>
      </c>
      <c r="L299" s="10">
        <v>0</v>
      </c>
      <c r="M299" s="10">
        <v>2</v>
      </c>
      <c r="N299" s="10">
        <v>1</v>
      </c>
      <c r="O299" s="10">
        <v>0</v>
      </c>
      <c r="P299" s="10">
        <v>1</v>
      </c>
      <c r="Q299" s="10">
        <v>1</v>
      </c>
      <c r="R299" s="10">
        <v>0</v>
      </c>
      <c r="S299" s="10">
        <v>0</v>
      </c>
      <c r="T299" s="10">
        <v>0</v>
      </c>
      <c r="U299" s="10">
        <v>0</v>
      </c>
      <c r="V299" s="67">
        <v>0.42857142857142855</v>
      </c>
      <c r="W299" s="67">
        <v>0.2</v>
      </c>
      <c r="X299" s="67">
        <v>0.62857142857142856</v>
      </c>
      <c r="Y299" s="68">
        <v>0.2</v>
      </c>
      <c r="Z299" s="45"/>
    </row>
    <row r="300" spans="2:26" x14ac:dyDescent="0.25">
      <c r="B300" s="53"/>
      <c r="C300" s="15" t="s">
        <v>78</v>
      </c>
      <c r="D300" s="15">
        <f>SUM(D296:D299)</f>
        <v>14</v>
      </c>
      <c r="E300" s="15">
        <f t="shared" ref="E300:U300" si="190">SUM(E296:E299)</f>
        <v>40</v>
      </c>
      <c r="F300" s="15">
        <f t="shared" si="190"/>
        <v>29</v>
      </c>
      <c r="G300" s="15">
        <f t="shared" si="190"/>
        <v>8</v>
      </c>
      <c r="H300" s="15">
        <f t="shared" si="190"/>
        <v>9</v>
      </c>
      <c r="I300" s="15">
        <f t="shared" si="190"/>
        <v>7</v>
      </c>
      <c r="J300" s="15">
        <f t="shared" si="190"/>
        <v>2</v>
      </c>
      <c r="K300" s="15">
        <f t="shared" si="190"/>
        <v>0</v>
      </c>
      <c r="L300" s="15">
        <f t="shared" si="190"/>
        <v>0</v>
      </c>
      <c r="M300" s="15">
        <f t="shared" si="190"/>
        <v>3</v>
      </c>
      <c r="N300" s="15">
        <f t="shared" si="190"/>
        <v>9</v>
      </c>
      <c r="O300" s="15">
        <f t="shared" si="190"/>
        <v>0</v>
      </c>
      <c r="P300" s="15">
        <f t="shared" si="190"/>
        <v>7</v>
      </c>
      <c r="Q300" s="15">
        <f t="shared" si="190"/>
        <v>1</v>
      </c>
      <c r="R300" s="15">
        <f t="shared" si="190"/>
        <v>0</v>
      </c>
      <c r="S300" s="15">
        <f t="shared" si="190"/>
        <v>1</v>
      </c>
      <c r="T300" s="15">
        <f t="shared" si="190"/>
        <v>1</v>
      </c>
      <c r="U300" s="15">
        <f t="shared" si="190"/>
        <v>0</v>
      </c>
      <c r="V300" s="112">
        <f t="shared" si="165"/>
        <v>0.48717948717948717</v>
      </c>
      <c r="W300" s="112">
        <f t="shared" si="166"/>
        <v>0.37931034482758619</v>
      </c>
      <c r="X300" s="112">
        <f t="shared" si="167"/>
        <v>0.8664898320070733</v>
      </c>
      <c r="Y300" s="113">
        <f t="shared" si="168"/>
        <v>0.31034482758620691</v>
      </c>
      <c r="Z300" s="45"/>
    </row>
    <row r="301" spans="2:26" x14ac:dyDescent="0.25">
      <c r="B301" s="53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12"/>
      <c r="W301" s="112"/>
      <c r="X301" s="80"/>
      <c r="Y301" s="113"/>
      <c r="Z301" s="45"/>
    </row>
    <row r="302" spans="2:26" x14ac:dyDescent="0.25">
      <c r="B302" s="53"/>
      <c r="C302" s="15" t="s">
        <v>79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12"/>
      <c r="W302" s="112"/>
      <c r="X302" s="80"/>
      <c r="Y302" s="113"/>
      <c r="Z302" s="45"/>
    </row>
    <row r="303" spans="2:26" x14ac:dyDescent="0.25">
      <c r="B303" s="53"/>
      <c r="C303" s="10" t="s">
        <v>76</v>
      </c>
      <c r="D303" s="35">
        <v>1</v>
      </c>
      <c r="E303" s="35">
        <v>4</v>
      </c>
      <c r="F303" s="35">
        <v>3</v>
      </c>
      <c r="G303" s="35">
        <v>1</v>
      </c>
      <c r="H303" s="35">
        <v>0</v>
      </c>
      <c r="I303" s="35">
        <v>0</v>
      </c>
      <c r="J303" s="35">
        <v>0</v>
      </c>
      <c r="K303" s="35">
        <v>0</v>
      </c>
      <c r="L303" s="35">
        <v>0</v>
      </c>
      <c r="M303" s="35">
        <v>1</v>
      </c>
      <c r="N303" s="35">
        <v>1</v>
      </c>
      <c r="O303" s="35">
        <v>0</v>
      </c>
      <c r="P303" s="35">
        <v>0</v>
      </c>
      <c r="Q303" s="35">
        <v>0</v>
      </c>
      <c r="R303" s="35">
        <v>0</v>
      </c>
      <c r="S303" s="35">
        <v>1</v>
      </c>
      <c r="T303" s="35">
        <v>0</v>
      </c>
      <c r="U303" s="35">
        <v>0</v>
      </c>
      <c r="V303" s="67">
        <f t="shared" si="165"/>
        <v>0.25</v>
      </c>
      <c r="W303" s="67">
        <f t="shared" si="166"/>
        <v>0</v>
      </c>
      <c r="X303" s="67">
        <f t="shared" si="167"/>
        <v>0.25</v>
      </c>
      <c r="Y303" s="68">
        <f t="shared" si="168"/>
        <v>0</v>
      </c>
      <c r="Z303" s="45"/>
    </row>
    <row r="304" spans="2:26" x14ac:dyDescent="0.25">
      <c r="B304" s="53"/>
      <c r="C304" s="10" t="s">
        <v>94</v>
      </c>
      <c r="D304" s="10">
        <v>1</v>
      </c>
      <c r="E304" s="10">
        <v>2</v>
      </c>
      <c r="F304" s="10">
        <v>1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1</v>
      </c>
      <c r="O304" s="10">
        <v>0</v>
      </c>
      <c r="P304" s="10">
        <v>1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67">
        <f>(H304+N304+Q304)/(F304+N304+Q304+O304)</f>
        <v>0.5</v>
      </c>
      <c r="W304" s="67">
        <f t="shared" ref="W304" si="191">(I304+J304*2+K304*3+L304*4)/F304</f>
        <v>0</v>
      </c>
      <c r="X304" s="67">
        <f t="shared" ref="X304" si="192">V304+W304</f>
        <v>0.5</v>
      </c>
      <c r="Y304" s="68">
        <f t="shared" ref="Y304" si="193">H304/F304</f>
        <v>0</v>
      </c>
      <c r="Z304" s="45"/>
    </row>
    <row r="305" spans="2:26" x14ac:dyDescent="0.25">
      <c r="B305" s="53"/>
      <c r="C305" s="10" t="s">
        <v>80</v>
      </c>
      <c r="D305" s="10">
        <v>1</v>
      </c>
      <c r="E305" s="10">
        <v>2</v>
      </c>
      <c r="F305" s="10">
        <v>1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1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67">
        <f>(H305+N305+Q305)/(F305+N305+Q305+O305)</f>
        <v>0.5</v>
      </c>
      <c r="W305" s="67">
        <f>(I305+J305*2+K305*3+L305*4)/F305</f>
        <v>0</v>
      </c>
      <c r="X305" s="67">
        <f>V305+W305</f>
        <v>0.5</v>
      </c>
      <c r="Y305" s="68">
        <f>H305/F305</f>
        <v>0</v>
      </c>
      <c r="Z305" s="45"/>
    </row>
    <row r="306" spans="2:26" x14ac:dyDescent="0.25">
      <c r="B306" s="53"/>
      <c r="C306" s="10" t="s">
        <v>77</v>
      </c>
      <c r="D306" s="10">
        <v>1</v>
      </c>
      <c r="E306" s="10">
        <v>3</v>
      </c>
      <c r="F306" s="10">
        <v>2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1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67">
        <f>(H306+N306+Q306)/(F306+N306+Q306+O306)</f>
        <v>0</v>
      </c>
      <c r="W306" s="67">
        <f>(I306+J306*2+K306*3+L306*4)/F306</f>
        <v>0</v>
      </c>
      <c r="X306" s="67">
        <f>V306+W306</f>
        <v>0</v>
      </c>
      <c r="Y306" s="68">
        <f>H306/F306</f>
        <v>0</v>
      </c>
      <c r="Z306" s="45"/>
    </row>
    <row r="307" spans="2:26" x14ac:dyDescent="0.25">
      <c r="B307" s="53"/>
      <c r="C307" s="15" t="s">
        <v>79</v>
      </c>
      <c r="D307" s="15">
        <f t="shared" ref="D307:U307" si="194">SUM(D303:D306)</f>
        <v>4</v>
      </c>
      <c r="E307" s="15">
        <f t="shared" si="194"/>
        <v>11</v>
      </c>
      <c r="F307" s="15">
        <f t="shared" si="194"/>
        <v>7</v>
      </c>
      <c r="G307" s="15">
        <f t="shared" si="194"/>
        <v>1</v>
      </c>
      <c r="H307" s="15">
        <f t="shared" si="194"/>
        <v>0</v>
      </c>
      <c r="I307" s="15">
        <f t="shared" si="194"/>
        <v>0</v>
      </c>
      <c r="J307" s="15">
        <f t="shared" si="194"/>
        <v>0</v>
      </c>
      <c r="K307" s="15">
        <f t="shared" si="194"/>
        <v>0</v>
      </c>
      <c r="L307" s="15">
        <f t="shared" si="194"/>
        <v>0</v>
      </c>
      <c r="M307" s="15">
        <f t="shared" si="194"/>
        <v>1</v>
      </c>
      <c r="N307" s="15">
        <f t="shared" si="194"/>
        <v>3</v>
      </c>
      <c r="O307" s="15">
        <f t="shared" si="194"/>
        <v>1</v>
      </c>
      <c r="P307" s="15">
        <f t="shared" si="194"/>
        <v>1</v>
      </c>
      <c r="Q307" s="15">
        <f t="shared" si="194"/>
        <v>0</v>
      </c>
      <c r="R307" s="15">
        <f t="shared" si="194"/>
        <v>0</v>
      </c>
      <c r="S307" s="15">
        <f t="shared" si="194"/>
        <v>1</v>
      </c>
      <c r="T307" s="15">
        <f t="shared" si="194"/>
        <v>0</v>
      </c>
      <c r="U307" s="15">
        <f t="shared" si="194"/>
        <v>0</v>
      </c>
      <c r="V307" s="112">
        <f t="shared" si="165"/>
        <v>0.27272727272727271</v>
      </c>
      <c r="W307" s="112">
        <f t="shared" si="166"/>
        <v>0</v>
      </c>
      <c r="X307" s="112">
        <f t="shared" si="167"/>
        <v>0.27272727272727271</v>
      </c>
      <c r="Y307" s="113">
        <f t="shared" si="168"/>
        <v>0</v>
      </c>
      <c r="Z307" s="45"/>
    </row>
    <row r="308" spans="2:26" x14ac:dyDescent="0.25">
      <c r="B308" s="53"/>
      <c r="C308" s="6"/>
      <c r="V308" s="112"/>
      <c r="W308" s="112"/>
      <c r="X308" s="112"/>
      <c r="Y308" s="113"/>
      <c r="Z308" s="45"/>
    </row>
    <row r="309" spans="2:26" ht="15.75" thickBot="1" x14ac:dyDescent="0.3">
      <c r="B309" s="33"/>
      <c r="C309" s="16" t="s">
        <v>81</v>
      </c>
      <c r="D309" s="16">
        <f t="shared" ref="D309:U309" si="195">D300+D307</f>
        <v>18</v>
      </c>
      <c r="E309" s="16">
        <f t="shared" si="195"/>
        <v>51</v>
      </c>
      <c r="F309" s="16">
        <f t="shared" si="195"/>
        <v>36</v>
      </c>
      <c r="G309" s="16">
        <f t="shared" si="195"/>
        <v>9</v>
      </c>
      <c r="H309" s="16">
        <f t="shared" si="195"/>
        <v>9</v>
      </c>
      <c r="I309" s="16">
        <f t="shared" si="195"/>
        <v>7</v>
      </c>
      <c r="J309" s="16">
        <f t="shared" si="195"/>
        <v>2</v>
      </c>
      <c r="K309" s="16">
        <f t="shared" si="195"/>
        <v>0</v>
      </c>
      <c r="L309" s="16">
        <f t="shared" si="195"/>
        <v>0</v>
      </c>
      <c r="M309" s="16">
        <f t="shared" si="195"/>
        <v>4</v>
      </c>
      <c r="N309" s="16">
        <f t="shared" si="195"/>
        <v>12</v>
      </c>
      <c r="O309" s="16">
        <f t="shared" si="195"/>
        <v>1</v>
      </c>
      <c r="P309" s="16">
        <f t="shared" si="195"/>
        <v>8</v>
      </c>
      <c r="Q309" s="16">
        <f t="shared" si="195"/>
        <v>1</v>
      </c>
      <c r="R309" s="16">
        <f t="shared" si="195"/>
        <v>0</v>
      </c>
      <c r="S309" s="16">
        <f t="shared" si="195"/>
        <v>2</v>
      </c>
      <c r="T309" s="16">
        <f t="shared" si="195"/>
        <v>1</v>
      </c>
      <c r="U309" s="16">
        <f t="shared" si="195"/>
        <v>0</v>
      </c>
      <c r="V309" s="114">
        <f t="shared" si="165"/>
        <v>0.44</v>
      </c>
      <c r="W309" s="114">
        <f t="shared" si="166"/>
        <v>0.30555555555555558</v>
      </c>
      <c r="X309" s="114">
        <f t="shared" si="167"/>
        <v>0.74555555555555553</v>
      </c>
      <c r="Y309" s="115">
        <f t="shared" si="168"/>
        <v>0.25</v>
      </c>
      <c r="Z309" s="45"/>
    </row>
    <row r="310" spans="2:26" x14ac:dyDescent="0.2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80"/>
      <c r="W310" s="80"/>
      <c r="X310" s="80"/>
      <c r="Y310" s="80"/>
      <c r="Z310" s="45"/>
    </row>
    <row r="311" spans="2:26" ht="15.75" thickBot="1" x14ac:dyDescent="0.3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80"/>
      <c r="W311" s="80"/>
      <c r="X311" s="80"/>
      <c r="Y311" s="91"/>
      <c r="Z311" s="45"/>
    </row>
    <row r="312" spans="2:26" ht="18.75" x14ac:dyDescent="0.3">
      <c r="B312" s="55" t="s">
        <v>157</v>
      </c>
      <c r="C312" s="32" t="s">
        <v>78</v>
      </c>
      <c r="D312" s="32" t="s">
        <v>39</v>
      </c>
      <c r="E312" s="32" t="s">
        <v>40</v>
      </c>
      <c r="F312" s="32" t="s">
        <v>0</v>
      </c>
      <c r="G312" s="32" t="s">
        <v>1</v>
      </c>
      <c r="H312" s="32" t="s">
        <v>2</v>
      </c>
      <c r="I312" s="32" t="s">
        <v>8</v>
      </c>
      <c r="J312" s="32" t="s">
        <v>10</v>
      </c>
      <c r="K312" s="32" t="s">
        <v>41</v>
      </c>
      <c r="L312" s="32" t="s">
        <v>42</v>
      </c>
      <c r="M312" s="32" t="s">
        <v>3</v>
      </c>
      <c r="N312" s="32" t="s">
        <v>4</v>
      </c>
      <c r="O312" s="32" t="s">
        <v>43</v>
      </c>
      <c r="P312" s="32" t="s">
        <v>5</v>
      </c>
      <c r="Q312" s="32" t="s">
        <v>44</v>
      </c>
      <c r="R312" s="32" t="s">
        <v>45</v>
      </c>
      <c r="S312" s="32" t="s">
        <v>46</v>
      </c>
      <c r="T312" s="32" t="s">
        <v>47</v>
      </c>
      <c r="U312" s="32" t="s">
        <v>48</v>
      </c>
      <c r="V312" s="83" t="s">
        <v>49</v>
      </c>
      <c r="W312" s="83" t="s">
        <v>50</v>
      </c>
      <c r="X312" s="83" t="s">
        <v>51</v>
      </c>
      <c r="Y312" s="84" t="s">
        <v>52</v>
      </c>
      <c r="Z312" s="45"/>
    </row>
    <row r="313" spans="2:26" ht="18.75" x14ac:dyDescent="0.3">
      <c r="B313" s="56" t="s">
        <v>156</v>
      </c>
      <c r="C313" s="10" t="s">
        <v>68</v>
      </c>
      <c r="D313" s="10">
        <v>2</v>
      </c>
      <c r="E313" s="10">
        <v>4</v>
      </c>
      <c r="F313" s="10">
        <v>4</v>
      </c>
      <c r="G313" s="10">
        <v>1</v>
      </c>
      <c r="H313" s="10">
        <v>1</v>
      </c>
      <c r="I313" s="10">
        <v>1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</v>
      </c>
      <c r="Q313" s="10">
        <v>0</v>
      </c>
      <c r="R313" s="10">
        <v>1</v>
      </c>
      <c r="S313" s="10">
        <v>0</v>
      </c>
      <c r="T313" s="10">
        <v>0</v>
      </c>
      <c r="U313" s="10">
        <v>0</v>
      </c>
      <c r="V313" s="67">
        <v>0.25</v>
      </c>
      <c r="W313" s="67">
        <v>0.25</v>
      </c>
      <c r="X313" s="67">
        <v>0.5</v>
      </c>
      <c r="Y313" s="68">
        <v>0.25</v>
      </c>
      <c r="Z313" s="45"/>
    </row>
    <row r="314" spans="2:26" x14ac:dyDescent="0.25">
      <c r="B314" s="53"/>
      <c r="C314" s="200" t="s">
        <v>70</v>
      </c>
      <c r="D314" s="10">
        <v>2</v>
      </c>
      <c r="E314" s="10">
        <v>6</v>
      </c>
      <c r="F314" s="10">
        <v>6</v>
      </c>
      <c r="G314" s="10">
        <v>1</v>
      </c>
      <c r="H314" s="10">
        <v>3</v>
      </c>
      <c r="I314" s="10">
        <v>2</v>
      </c>
      <c r="J314" s="10">
        <v>1</v>
      </c>
      <c r="K314" s="10">
        <v>0</v>
      </c>
      <c r="L314" s="10">
        <v>0</v>
      </c>
      <c r="M314" s="10">
        <v>1</v>
      </c>
      <c r="N314" s="10">
        <v>0</v>
      </c>
      <c r="O314" s="10">
        <v>0</v>
      </c>
      <c r="P314" s="10">
        <v>1</v>
      </c>
      <c r="Q314" s="10">
        <v>0</v>
      </c>
      <c r="R314" s="10">
        <v>0</v>
      </c>
      <c r="S314" s="10">
        <v>1</v>
      </c>
      <c r="T314" s="10">
        <v>0</v>
      </c>
      <c r="U314" s="10">
        <v>2</v>
      </c>
      <c r="V314" s="67">
        <v>0.5</v>
      </c>
      <c r="W314" s="67">
        <v>0.66666666666666663</v>
      </c>
      <c r="X314" s="67">
        <v>1.1666666666666665</v>
      </c>
      <c r="Y314" s="68">
        <v>0.5</v>
      </c>
      <c r="Z314" s="45"/>
    </row>
    <row r="315" spans="2:26" x14ac:dyDescent="0.25">
      <c r="B315" s="53"/>
      <c r="C315" s="15" t="s">
        <v>78</v>
      </c>
      <c r="D315" s="15">
        <f t="shared" ref="D315:U315" si="196">SUM(D313:D314)</f>
        <v>4</v>
      </c>
      <c r="E315" s="15">
        <f t="shared" si="196"/>
        <v>10</v>
      </c>
      <c r="F315" s="15">
        <f t="shared" si="196"/>
        <v>10</v>
      </c>
      <c r="G315" s="15">
        <f t="shared" si="196"/>
        <v>2</v>
      </c>
      <c r="H315" s="15">
        <f t="shared" si="196"/>
        <v>4</v>
      </c>
      <c r="I315" s="15">
        <f t="shared" si="196"/>
        <v>3</v>
      </c>
      <c r="J315" s="15">
        <f t="shared" si="196"/>
        <v>1</v>
      </c>
      <c r="K315" s="15">
        <f t="shared" si="196"/>
        <v>0</v>
      </c>
      <c r="L315" s="15">
        <f t="shared" si="196"/>
        <v>0</v>
      </c>
      <c r="M315" s="15">
        <f t="shared" si="196"/>
        <v>1</v>
      </c>
      <c r="N315" s="15">
        <f t="shared" si="196"/>
        <v>0</v>
      </c>
      <c r="O315" s="15">
        <f t="shared" si="196"/>
        <v>0</v>
      </c>
      <c r="P315" s="15">
        <f t="shared" si="196"/>
        <v>2</v>
      </c>
      <c r="Q315" s="15">
        <f t="shared" si="196"/>
        <v>0</v>
      </c>
      <c r="R315" s="15">
        <f t="shared" si="196"/>
        <v>1</v>
      </c>
      <c r="S315" s="15">
        <f t="shared" si="196"/>
        <v>1</v>
      </c>
      <c r="T315" s="15">
        <f t="shared" si="196"/>
        <v>0</v>
      </c>
      <c r="U315" s="15">
        <f t="shared" si="196"/>
        <v>2</v>
      </c>
      <c r="V315" s="112">
        <f t="shared" si="165"/>
        <v>0.4</v>
      </c>
      <c r="W315" s="112">
        <f t="shared" si="166"/>
        <v>0.5</v>
      </c>
      <c r="X315" s="112">
        <f t="shared" si="167"/>
        <v>0.9</v>
      </c>
      <c r="Y315" s="113">
        <f t="shared" si="168"/>
        <v>0.4</v>
      </c>
      <c r="Z315" s="45"/>
    </row>
    <row r="316" spans="2:26" x14ac:dyDescent="0.25">
      <c r="B316" s="53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12"/>
      <c r="W316" s="112"/>
      <c r="X316" s="112"/>
      <c r="Y316" s="113"/>
      <c r="Z316" s="45"/>
    </row>
    <row r="317" spans="2:26" x14ac:dyDescent="0.25">
      <c r="B317" s="53"/>
      <c r="C317" s="15" t="s">
        <v>79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12"/>
      <c r="W317" s="112"/>
      <c r="X317" s="112"/>
      <c r="Y317" s="113"/>
      <c r="Z317" s="45"/>
    </row>
    <row r="318" spans="2:26" x14ac:dyDescent="0.25">
      <c r="B318" s="53"/>
      <c r="C318" s="10" t="s">
        <v>76</v>
      </c>
      <c r="D318" s="35">
        <v>1</v>
      </c>
      <c r="E318" s="35">
        <v>2</v>
      </c>
      <c r="F318" s="35">
        <v>2</v>
      </c>
      <c r="G318" s="35">
        <v>1</v>
      </c>
      <c r="H318" s="35">
        <v>1</v>
      </c>
      <c r="I318" s="35">
        <v>0</v>
      </c>
      <c r="J318" s="35">
        <v>1</v>
      </c>
      <c r="K318" s="35">
        <v>0</v>
      </c>
      <c r="L318" s="35">
        <v>0</v>
      </c>
      <c r="M318" s="35">
        <v>0</v>
      </c>
      <c r="N318" s="35">
        <v>0</v>
      </c>
      <c r="O318" s="35">
        <v>0</v>
      </c>
      <c r="P318" s="35">
        <v>1</v>
      </c>
      <c r="Q318" s="35">
        <v>0</v>
      </c>
      <c r="R318" s="35">
        <v>0</v>
      </c>
      <c r="S318" s="35">
        <v>0</v>
      </c>
      <c r="T318" s="35">
        <v>0</v>
      </c>
      <c r="U318" s="35">
        <v>0</v>
      </c>
      <c r="V318" s="67">
        <f t="shared" si="165"/>
        <v>0.5</v>
      </c>
      <c r="W318" s="67">
        <f t="shared" si="166"/>
        <v>1</v>
      </c>
      <c r="X318" s="67">
        <f t="shared" si="167"/>
        <v>1.5</v>
      </c>
      <c r="Y318" s="68">
        <f t="shared" si="168"/>
        <v>0.5</v>
      </c>
      <c r="Z318" s="45"/>
    </row>
    <row r="319" spans="2:26" x14ac:dyDescent="0.25">
      <c r="B319" s="53"/>
      <c r="C319" s="15" t="s">
        <v>79</v>
      </c>
      <c r="D319" s="15">
        <f t="shared" ref="D319:U319" si="197">SUM(D318:D318)</f>
        <v>1</v>
      </c>
      <c r="E319" s="15">
        <f t="shared" si="197"/>
        <v>2</v>
      </c>
      <c r="F319" s="15">
        <f t="shared" si="197"/>
        <v>2</v>
      </c>
      <c r="G319" s="15">
        <f t="shared" si="197"/>
        <v>1</v>
      </c>
      <c r="H319" s="15">
        <f t="shared" si="197"/>
        <v>1</v>
      </c>
      <c r="I319" s="15">
        <f t="shared" si="197"/>
        <v>0</v>
      </c>
      <c r="J319" s="15">
        <f t="shared" si="197"/>
        <v>1</v>
      </c>
      <c r="K319" s="15">
        <f t="shared" si="197"/>
        <v>0</v>
      </c>
      <c r="L319" s="15">
        <f t="shared" si="197"/>
        <v>0</v>
      </c>
      <c r="M319" s="15">
        <f t="shared" si="197"/>
        <v>0</v>
      </c>
      <c r="N319" s="15">
        <f t="shared" si="197"/>
        <v>0</v>
      </c>
      <c r="O319" s="15">
        <f t="shared" si="197"/>
        <v>0</v>
      </c>
      <c r="P319" s="15">
        <f t="shared" si="197"/>
        <v>1</v>
      </c>
      <c r="Q319" s="15">
        <f t="shared" si="197"/>
        <v>0</v>
      </c>
      <c r="R319" s="15">
        <f t="shared" si="197"/>
        <v>0</v>
      </c>
      <c r="S319" s="15">
        <f t="shared" si="197"/>
        <v>0</v>
      </c>
      <c r="T319" s="15">
        <f t="shared" si="197"/>
        <v>0</v>
      </c>
      <c r="U319" s="15">
        <f t="shared" si="197"/>
        <v>0</v>
      </c>
      <c r="V319" s="112">
        <f t="shared" ref="V319" si="198">(H319+N319+Q319)/(F319+N319+Q319+O319)</f>
        <v>0.5</v>
      </c>
      <c r="W319" s="112">
        <f t="shared" ref="W319" si="199">(I319+J319*2+K319*3+L319*4)/F319</f>
        <v>1</v>
      </c>
      <c r="X319" s="112">
        <f t="shared" ref="X319" si="200">V319+W319</f>
        <v>1.5</v>
      </c>
      <c r="Y319" s="113">
        <f t="shared" ref="Y319" si="201">H319/F319</f>
        <v>0.5</v>
      </c>
      <c r="Z319" s="45"/>
    </row>
    <row r="320" spans="2:26" x14ac:dyDescent="0.25">
      <c r="B320" s="53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112"/>
      <c r="W320" s="112"/>
      <c r="X320" s="112"/>
      <c r="Y320" s="113"/>
      <c r="Z320" s="45"/>
    </row>
    <row r="321" spans="2:26" ht="15.75" thickBot="1" x14ac:dyDescent="0.3">
      <c r="B321" s="33"/>
      <c r="C321" s="16" t="s">
        <v>81</v>
      </c>
      <c r="D321" s="16">
        <f t="shared" ref="D321:U321" si="202">D315+D319</f>
        <v>5</v>
      </c>
      <c r="E321" s="16">
        <f t="shared" si="202"/>
        <v>12</v>
      </c>
      <c r="F321" s="16">
        <f t="shared" si="202"/>
        <v>12</v>
      </c>
      <c r="G321" s="16">
        <f t="shared" si="202"/>
        <v>3</v>
      </c>
      <c r="H321" s="16">
        <f t="shared" si="202"/>
        <v>5</v>
      </c>
      <c r="I321" s="16">
        <f t="shared" si="202"/>
        <v>3</v>
      </c>
      <c r="J321" s="16">
        <f t="shared" si="202"/>
        <v>2</v>
      </c>
      <c r="K321" s="16">
        <f t="shared" si="202"/>
        <v>0</v>
      </c>
      <c r="L321" s="16">
        <f t="shared" si="202"/>
        <v>0</v>
      </c>
      <c r="M321" s="16">
        <f t="shared" si="202"/>
        <v>1</v>
      </c>
      <c r="N321" s="16">
        <f t="shared" si="202"/>
        <v>0</v>
      </c>
      <c r="O321" s="16">
        <f t="shared" si="202"/>
        <v>0</v>
      </c>
      <c r="P321" s="16">
        <f t="shared" si="202"/>
        <v>3</v>
      </c>
      <c r="Q321" s="16">
        <f t="shared" si="202"/>
        <v>0</v>
      </c>
      <c r="R321" s="16">
        <f t="shared" si="202"/>
        <v>1</v>
      </c>
      <c r="S321" s="16">
        <f t="shared" si="202"/>
        <v>1</v>
      </c>
      <c r="T321" s="16">
        <f t="shared" si="202"/>
        <v>0</v>
      </c>
      <c r="U321" s="16">
        <f t="shared" si="202"/>
        <v>2</v>
      </c>
      <c r="V321" s="114">
        <f t="shared" ref="V321:V335" si="203">(H321+N321+Q321)/(F321+N321+Q321+O321)</f>
        <v>0.41666666666666669</v>
      </c>
      <c r="W321" s="114">
        <f t="shared" ref="W321:W335" si="204">(I321+J321*2+K321*3+L321*4)/F321</f>
        <v>0.58333333333333337</v>
      </c>
      <c r="X321" s="114">
        <f t="shared" ref="X321:X335" si="205">V321+W321</f>
        <v>1</v>
      </c>
      <c r="Y321" s="115">
        <f t="shared" ref="Y321:Y335" si="206">H321/F321</f>
        <v>0.41666666666666669</v>
      </c>
      <c r="Z321" s="45"/>
    </row>
    <row r="322" spans="2:26" x14ac:dyDescent="0.25">
      <c r="V322" s="80"/>
      <c r="W322" s="80"/>
      <c r="X322" s="80"/>
      <c r="Y322" s="80"/>
      <c r="Z322" s="45"/>
    </row>
    <row r="323" spans="2:26" ht="15.75" thickBot="1" x14ac:dyDescent="0.3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80"/>
      <c r="W323" s="80"/>
      <c r="X323" s="80"/>
      <c r="Y323" s="91"/>
      <c r="Z323" s="45"/>
    </row>
    <row r="324" spans="2:26" ht="18.75" x14ac:dyDescent="0.3">
      <c r="B324" s="55" t="s">
        <v>209</v>
      </c>
      <c r="C324" s="32" t="s">
        <v>78</v>
      </c>
      <c r="D324" s="32" t="s">
        <v>39</v>
      </c>
      <c r="E324" s="32" t="s">
        <v>40</v>
      </c>
      <c r="F324" s="32" t="s">
        <v>0</v>
      </c>
      <c r="G324" s="32" t="s">
        <v>1</v>
      </c>
      <c r="H324" s="32" t="s">
        <v>2</v>
      </c>
      <c r="I324" s="32" t="s">
        <v>8</v>
      </c>
      <c r="J324" s="32" t="s">
        <v>10</v>
      </c>
      <c r="K324" s="32" t="s">
        <v>41</v>
      </c>
      <c r="L324" s="32" t="s">
        <v>42</v>
      </c>
      <c r="M324" s="32" t="s">
        <v>3</v>
      </c>
      <c r="N324" s="32" t="s">
        <v>4</v>
      </c>
      <c r="O324" s="32" t="s">
        <v>43</v>
      </c>
      <c r="P324" s="32" t="s">
        <v>5</v>
      </c>
      <c r="Q324" s="32" t="s">
        <v>44</v>
      </c>
      <c r="R324" s="32" t="s">
        <v>45</v>
      </c>
      <c r="S324" s="32" t="s">
        <v>46</v>
      </c>
      <c r="T324" s="32" t="s">
        <v>47</v>
      </c>
      <c r="U324" s="32" t="s">
        <v>48</v>
      </c>
      <c r="V324" s="83" t="s">
        <v>49</v>
      </c>
      <c r="W324" s="83" t="s">
        <v>50</v>
      </c>
      <c r="X324" s="83" t="s">
        <v>51</v>
      </c>
      <c r="Y324" s="84" t="s">
        <v>52</v>
      </c>
      <c r="Z324" s="45"/>
    </row>
    <row r="325" spans="2:26" ht="18.75" x14ac:dyDescent="0.3">
      <c r="B325" s="56" t="s">
        <v>122</v>
      </c>
      <c r="C325" s="10" t="s">
        <v>67</v>
      </c>
      <c r="D325" s="10">
        <v>1</v>
      </c>
      <c r="E325" s="10">
        <v>1</v>
      </c>
      <c r="F325" s="10">
        <v>1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67">
        <v>0</v>
      </c>
      <c r="W325" s="67">
        <v>0</v>
      </c>
      <c r="X325" s="67">
        <v>0</v>
      </c>
      <c r="Y325" s="68">
        <v>0</v>
      </c>
      <c r="Z325" s="45"/>
    </row>
    <row r="326" spans="2:26" x14ac:dyDescent="0.25">
      <c r="B326" s="53"/>
      <c r="C326" s="10" t="s">
        <v>68</v>
      </c>
      <c r="D326" s="10">
        <v>2</v>
      </c>
      <c r="E326" s="10">
        <v>7</v>
      </c>
      <c r="F326" s="10">
        <v>5</v>
      </c>
      <c r="G326" s="10">
        <v>1</v>
      </c>
      <c r="H326" s="10">
        <v>1</v>
      </c>
      <c r="I326" s="10">
        <v>1</v>
      </c>
      <c r="J326" s="10">
        <v>0</v>
      </c>
      <c r="K326" s="10">
        <v>0</v>
      </c>
      <c r="L326" s="10">
        <v>0</v>
      </c>
      <c r="M326" s="10">
        <v>0</v>
      </c>
      <c r="N326" s="10">
        <v>2</v>
      </c>
      <c r="O326" s="10">
        <v>0</v>
      </c>
      <c r="P326" s="10">
        <v>1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67">
        <v>0.42857142857142855</v>
      </c>
      <c r="W326" s="67">
        <v>0.2</v>
      </c>
      <c r="X326" s="67">
        <v>0.62857142857142856</v>
      </c>
      <c r="Y326" s="68">
        <v>0.2</v>
      </c>
      <c r="Z326" s="45"/>
    </row>
    <row r="327" spans="2:26" x14ac:dyDescent="0.25">
      <c r="B327" s="53"/>
      <c r="C327" s="200" t="s">
        <v>70</v>
      </c>
      <c r="D327" s="10">
        <v>3</v>
      </c>
      <c r="E327" s="10">
        <v>14</v>
      </c>
      <c r="F327" s="10">
        <v>11</v>
      </c>
      <c r="G327" s="10">
        <v>4</v>
      </c>
      <c r="H327" s="10">
        <v>5</v>
      </c>
      <c r="I327" s="10">
        <v>4</v>
      </c>
      <c r="J327" s="10">
        <v>0</v>
      </c>
      <c r="K327" s="10">
        <v>0</v>
      </c>
      <c r="L327" s="10">
        <v>1</v>
      </c>
      <c r="M327" s="10">
        <v>3</v>
      </c>
      <c r="N327" s="10">
        <v>1</v>
      </c>
      <c r="O327" s="10">
        <v>0</v>
      </c>
      <c r="P327" s="10">
        <v>0</v>
      </c>
      <c r="Q327" s="10">
        <v>2</v>
      </c>
      <c r="R327" s="10">
        <v>1</v>
      </c>
      <c r="S327" s="10">
        <v>0</v>
      </c>
      <c r="T327" s="10">
        <v>3</v>
      </c>
      <c r="U327" s="10">
        <v>0</v>
      </c>
      <c r="V327" s="67">
        <v>0.5714285714285714</v>
      </c>
      <c r="W327" s="67">
        <v>0.72727272727272729</v>
      </c>
      <c r="X327" s="67">
        <v>1.2987012987012987</v>
      </c>
      <c r="Y327" s="68">
        <v>0.45454545454545453</v>
      </c>
      <c r="Z327" s="45"/>
    </row>
    <row r="328" spans="2:26" x14ac:dyDescent="0.25">
      <c r="B328" s="53"/>
      <c r="C328" s="15" t="s">
        <v>78</v>
      </c>
      <c r="D328" s="15">
        <f>SUM(D325:D327)</f>
        <v>6</v>
      </c>
      <c r="E328" s="15">
        <f t="shared" ref="E328:U328" si="207">SUM(E325:E327)</f>
        <v>22</v>
      </c>
      <c r="F328" s="15">
        <f t="shared" si="207"/>
        <v>17</v>
      </c>
      <c r="G328" s="15">
        <f t="shared" si="207"/>
        <v>5</v>
      </c>
      <c r="H328" s="15">
        <f t="shared" si="207"/>
        <v>6</v>
      </c>
      <c r="I328" s="15">
        <f t="shared" si="207"/>
        <v>5</v>
      </c>
      <c r="J328" s="15">
        <f t="shared" si="207"/>
        <v>0</v>
      </c>
      <c r="K328" s="15">
        <f t="shared" si="207"/>
        <v>0</v>
      </c>
      <c r="L328" s="15">
        <f t="shared" si="207"/>
        <v>1</v>
      </c>
      <c r="M328" s="15">
        <f t="shared" si="207"/>
        <v>3</v>
      </c>
      <c r="N328" s="15">
        <f t="shared" si="207"/>
        <v>3</v>
      </c>
      <c r="O328" s="15">
        <f t="shared" si="207"/>
        <v>0</v>
      </c>
      <c r="P328" s="15">
        <f t="shared" si="207"/>
        <v>1</v>
      </c>
      <c r="Q328" s="15">
        <f t="shared" si="207"/>
        <v>2</v>
      </c>
      <c r="R328" s="15">
        <f t="shared" si="207"/>
        <v>1</v>
      </c>
      <c r="S328" s="15">
        <f t="shared" si="207"/>
        <v>0</v>
      </c>
      <c r="T328" s="15">
        <f t="shared" si="207"/>
        <v>3</v>
      </c>
      <c r="U328" s="15">
        <f t="shared" si="207"/>
        <v>0</v>
      </c>
      <c r="V328" s="112">
        <f t="shared" si="203"/>
        <v>0.5</v>
      </c>
      <c r="W328" s="112">
        <f t="shared" si="204"/>
        <v>0.52941176470588236</v>
      </c>
      <c r="X328" s="112">
        <f t="shared" si="205"/>
        <v>1.0294117647058822</v>
      </c>
      <c r="Y328" s="113">
        <f t="shared" si="206"/>
        <v>0.35294117647058826</v>
      </c>
      <c r="Z328" s="45"/>
    </row>
    <row r="329" spans="2:26" x14ac:dyDescent="0.25">
      <c r="B329" s="53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12"/>
      <c r="W329" s="112"/>
      <c r="X329" s="112"/>
      <c r="Y329" s="113"/>
      <c r="Z329" s="45"/>
    </row>
    <row r="330" spans="2:26" x14ac:dyDescent="0.25">
      <c r="B330" s="53"/>
      <c r="C330" s="15" t="s">
        <v>79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12"/>
      <c r="W330" s="112"/>
      <c r="X330" s="112"/>
      <c r="Y330" s="113"/>
      <c r="Z330" s="45"/>
    </row>
    <row r="331" spans="2:26" x14ac:dyDescent="0.25">
      <c r="B331" s="53"/>
      <c r="C331" s="10" t="s">
        <v>110</v>
      </c>
      <c r="D331" s="10">
        <v>1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67">
        <v>0</v>
      </c>
      <c r="W331" s="67">
        <v>0</v>
      </c>
      <c r="X331" s="67">
        <f t="shared" ref="X331" si="208">V331+W331</f>
        <v>0</v>
      </c>
      <c r="Y331" s="68">
        <v>0</v>
      </c>
      <c r="Z331" s="45"/>
    </row>
    <row r="332" spans="2:26" x14ac:dyDescent="0.25">
      <c r="B332" s="53"/>
      <c r="C332" s="10" t="s">
        <v>77</v>
      </c>
      <c r="D332" s="10">
        <v>1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67">
        <v>0</v>
      </c>
      <c r="W332" s="67">
        <v>0</v>
      </c>
      <c r="X332" s="67">
        <v>0</v>
      </c>
      <c r="Y332" s="68">
        <v>0</v>
      </c>
      <c r="Z332" s="45"/>
    </row>
    <row r="333" spans="2:26" x14ac:dyDescent="0.25">
      <c r="B333" s="53"/>
      <c r="C333" s="15" t="s">
        <v>79</v>
      </c>
      <c r="D333" s="15">
        <f t="shared" ref="D333:U333" si="209">SUM(D331:D332)</f>
        <v>2</v>
      </c>
      <c r="E333" s="15">
        <f t="shared" si="209"/>
        <v>0</v>
      </c>
      <c r="F333" s="15">
        <f t="shared" si="209"/>
        <v>0</v>
      </c>
      <c r="G333" s="15">
        <f t="shared" si="209"/>
        <v>0</v>
      </c>
      <c r="H333" s="15">
        <f t="shared" si="209"/>
        <v>0</v>
      </c>
      <c r="I333" s="15">
        <f t="shared" si="209"/>
        <v>0</v>
      </c>
      <c r="J333" s="15">
        <f t="shared" si="209"/>
        <v>0</v>
      </c>
      <c r="K333" s="15">
        <f t="shared" si="209"/>
        <v>0</v>
      </c>
      <c r="L333" s="15">
        <f t="shared" si="209"/>
        <v>0</v>
      </c>
      <c r="M333" s="15">
        <f t="shared" si="209"/>
        <v>0</v>
      </c>
      <c r="N333" s="15">
        <f t="shared" si="209"/>
        <v>0</v>
      </c>
      <c r="O333" s="15">
        <f t="shared" si="209"/>
        <v>0</v>
      </c>
      <c r="P333" s="15">
        <f t="shared" si="209"/>
        <v>0</v>
      </c>
      <c r="Q333" s="15">
        <f t="shared" si="209"/>
        <v>0</v>
      </c>
      <c r="R333" s="15">
        <f t="shared" si="209"/>
        <v>0</v>
      </c>
      <c r="S333" s="15">
        <f t="shared" si="209"/>
        <v>0</v>
      </c>
      <c r="T333" s="15">
        <f t="shared" si="209"/>
        <v>0</v>
      </c>
      <c r="U333" s="15">
        <f t="shared" si="209"/>
        <v>0</v>
      </c>
      <c r="V333" s="112">
        <v>0</v>
      </c>
      <c r="W333" s="112">
        <v>0</v>
      </c>
      <c r="X333" s="112">
        <v>0</v>
      </c>
      <c r="Y333" s="113">
        <v>0</v>
      </c>
      <c r="Z333" s="45"/>
    </row>
    <row r="334" spans="2:26" x14ac:dyDescent="0.25">
      <c r="B334" s="53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112"/>
      <c r="W334" s="112"/>
      <c r="X334" s="112"/>
      <c r="Y334" s="113"/>
      <c r="Z334" s="45"/>
    </row>
    <row r="335" spans="2:26" ht="15.75" thickBot="1" x14ac:dyDescent="0.3">
      <c r="B335" s="33"/>
      <c r="C335" s="16" t="s">
        <v>81</v>
      </c>
      <c r="D335" s="16">
        <f t="shared" ref="D335:U335" si="210">D328+D333</f>
        <v>8</v>
      </c>
      <c r="E335" s="16">
        <f t="shared" si="210"/>
        <v>22</v>
      </c>
      <c r="F335" s="16">
        <f t="shared" si="210"/>
        <v>17</v>
      </c>
      <c r="G335" s="16">
        <f t="shared" si="210"/>
        <v>5</v>
      </c>
      <c r="H335" s="16">
        <f t="shared" si="210"/>
        <v>6</v>
      </c>
      <c r="I335" s="16">
        <f t="shared" si="210"/>
        <v>5</v>
      </c>
      <c r="J335" s="16">
        <f t="shared" si="210"/>
        <v>0</v>
      </c>
      <c r="K335" s="16">
        <f t="shared" si="210"/>
        <v>0</v>
      </c>
      <c r="L335" s="16">
        <f t="shared" si="210"/>
        <v>1</v>
      </c>
      <c r="M335" s="16">
        <f t="shared" si="210"/>
        <v>3</v>
      </c>
      <c r="N335" s="16">
        <f t="shared" si="210"/>
        <v>3</v>
      </c>
      <c r="O335" s="16">
        <f t="shared" si="210"/>
        <v>0</v>
      </c>
      <c r="P335" s="16">
        <f t="shared" si="210"/>
        <v>1</v>
      </c>
      <c r="Q335" s="16">
        <f t="shared" si="210"/>
        <v>2</v>
      </c>
      <c r="R335" s="16">
        <f t="shared" si="210"/>
        <v>1</v>
      </c>
      <c r="S335" s="16">
        <f t="shared" si="210"/>
        <v>0</v>
      </c>
      <c r="T335" s="16">
        <f t="shared" si="210"/>
        <v>3</v>
      </c>
      <c r="U335" s="16">
        <f t="shared" si="210"/>
        <v>0</v>
      </c>
      <c r="V335" s="114">
        <f t="shared" si="203"/>
        <v>0.5</v>
      </c>
      <c r="W335" s="114">
        <f t="shared" si="204"/>
        <v>0.52941176470588236</v>
      </c>
      <c r="X335" s="114">
        <f t="shared" si="205"/>
        <v>1.0294117647058822</v>
      </c>
      <c r="Y335" s="115">
        <f t="shared" si="206"/>
        <v>0.35294117647058826</v>
      </c>
      <c r="Z335" s="45"/>
    </row>
    <row r="336" spans="2:26" x14ac:dyDescent="0.2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80"/>
      <c r="W336" s="80"/>
      <c r="X336" s="80"/>
      <c r="Y336" s="80"/>
      <c r="Z336" s="45"/>
    </row>
    <row r="337" spans="2:26" ht="15.75" thickBot="1" x14ac:dyDescent="0.3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80"/>
      <c r="W337" s="80"/>
      <c r="X337" s="80"/>
      <c r="Y337" s="91"/>
      <c r="Z337" s="45"/>
    </row>
    <row r="338" spans="2:26" ht="18.75" x14ac:dyDescent="0.3">
      <c r="B338" s="55" t="s">
        <v>7</v>
      </c>
      <c r="C338" s="32" t="s">
        <v>78</v>
      </c>
      <c r="D338" s="32" t="s">
        <v>39</v>
      </c>
      <c r="E338" s="32" t="s">
        <v>40</v>
      </c>
      <c r="F338" s="32" t="s">
        <v>0</v>
      </c>
      <c r="G338" s="32" t="s">
        <v>1</v>
      </c>
      <c r="H338" s="32" t="s">
        <v>2</v>
      </c>
      <c r="I338" s="32" t="s">
        <v>8</v>
      </c>
      <c r="J338" s="32" t="s">
        <v>10</v>
      </c>
      <c r="K338" s="32" t="s">
        <v>41</v>
      </c>
      <c r="L338" s="32" t="s">
        <v>42</v>
      </c>
      <c r="M338" s="32" t="s">
        <v>3</v>
      </c>
      <c r="N338" s="32" t="s">
        <v>4</v>
      </c>
      <c r="O338" s="32" t="s">
        <v>43</v>
      </c>
      <c r="P338" s="32" t="s">
        <v>5</v>
      </c>
      <c r="Q338" s="32" t="s">
        <v>44</v>
      </c>
      <c r="R338" s="32" t="s">
        <v>45</v>
      </c>
      <c r="S338" s="32" t="s">
        <v>46</v>
      </c>
      <c r="T338" s="32" t="s">
        <v>47</v>
      </c>
      <c r="U338" s="32" t="s">
        <v>48</v>
      </c>
      <c r="V338" s="83" t="s">
        <v>49</v>
      </c>
      <c r="W338" s="83" t="s">
        <v>50</v>
      </c>
      <c r="X338" s="83" t="s">
        <v>51</v>
      </c>
      <c r="Y338" s="84" t="s">
        <v>52</v>
      </c>
      <c r="Z338" s="45"/>
    </row>
    <row r="339" spans="2:26" ht="18.75" x14ac:dyDescent="0.3">
      <c r="B339" s="56" t="s">
        <v>85</v>
      </c>
      <c r="C339" s="10" t="s">
        <v>67</v>
      </c>
      <c r="D339" s="10">
        <v>7</v>
      </c>
      <c r="E339" s="10">
        <v>23</v>
      </c>
      <c r="F339" s="10">
        <v>19</v>
      </c>
      <c r="G339" s="10">
        <v>6</v>
      </c>
      <c r="H339" s="10">
        <v>4</v>
      </c>
      <c r="I339" s="10">
        <v>4</v>
      </c>
      <c r="J339" s="10">
        <v>0</v>
      </c>
      <c r="K339" s="10">
        <v>0</v>
      </c>
      <c r="L339" s="10">
        <v>0</v>
      </c>
      <c r="M339" s="10">
        <v>3</v>
      </c>
      <c r="N339" s="10">
        <v>2</v>
      </c>
      <c r="O339" s="10">
        <v>0</v>
      </c>
      <c r="P339" s="10">
        <v>6</v>
      </c>
      <c r="Q339" s="10">
        <v>2</v>
      </c>
      <c r="R339" s="10">
        <v>0</v>
      </c>
      <c r="S339" s="10">
        <v>0</v>
      </c>
      <c r="T339" s="10">
        <v>3</v>
      </c>
      <c r="U339" s="10">
        <v>0</v>
      </c>
      <c r="V339" s="67">
        <v>0.34782608695652173</v>
      </c>
      <c r="W339" s="67">
        <v>0.21052631578947367</v>
      </c>
      <c r="X339" s="67">
        <v>0.5583524027459954</v>
      </c>
      <c r="Y339" s="68">
        <v>0.21052631578947367</v>
      </c>
      <c r="Z339" s="45"/>
    </row>
    <row r="340" spans="2:26" ht="15" customHeight="1" x14ac:dyDescent="0.25">
      <c r="B340" s="53"/>
      <c r="C340" s="10" t="s">
        <v>68</v>
      </c>
      <c r="D340" s="10">
        <v>3</v>
      </c>
      <c r="E340" s="10">
        <v>12</v>
      </c>
      <c r="F340" s="10">
        <v>10</v>
      </c>
      <c r="G340" s="10">
        <v>0</v>
      </c>
      <c r="H340" s="10">
        <v>2</v>
      </c>
      <c r="I340" s="10">
        <v>2</v>
      </c>
      <c r="J340" s="10">
        <v>0</v>
      </c>
      <c r="K340" s="10">
        <v>0</v>
      </c>
      <c r="L340" s="10">
        <v>0</v>
      </c>
      <c r="M340" s="10">
        <v>2</v>
      </c>
      <c r="N340" s="10">
        <v>0</v>
      </c>
      <c r="O340" s="10">
        <v>0</v>
      </c>
      <c r="P340" s="10">
        <v>3</v>
      </c>
      <c r="Q340" s="10">
        <v>1</v>
      </c>
      <c r="R340" s="10">
        <v>0</v>
      </c>
      <c r="S340" s="10">
        <v>1</v>
      </c>
      <c r="T340" s="10">
        <v>1</v>
      </c>
      <c r="U340" s="10">
        <v>0</v>
      </c>
      <c r="V340" s="67">
        <v>0.27272727272727271</v>
      </c>
      <c r="W340" s="67">
        <v>0.2</v>
      </c>
      <c r="X340" s="67">
        <v>0.47272727272727272</v>
      </c>
      <c r="Y340" s="68">
        <v>0.2</v>
      </c>
      <c r="Z340" s="45"/>
    </row>
    <row r="341" spans="2:26" ht="15.75" thickBot="1" x14ac:dyDescent="0.3">
      <c r="B341" s="33"/>
      <c r="C341" s="16" t="s">
        <v>81</v>
      </c>
      <c r="D341" s="16">
        <v>10</v>
      </c>
      <c r="E341" s="16">
        <v>35</v>
      </c>
      <c r="F341" s="16">
        <v>29</v>
      </c>
      <c r="G341" s="16">
        <v>6</v>
      </c>
      <c r="H341" s="16">
        <v>6</v>
      </c>
      <c r="I341" s="16">
        <v>6</v>
      </c>
      <c r="J341" s="16">
        <v>0</v>
      </c>
      <c r="K341" s="16">
        <v>0</v>
      </c>
      <c r="L341" s="16">
        <v>0</v>
      </c>
      <c r="M341" s="16">
        <v>5</v>
      </c>
      <c r="N341" s="16">
        <v>2</v>
      </c>
      <c r="O341" s="16">
        <v>0</v>
      </c>
      <c r="P341" s="16">
        <v>9</v>
      </c>
      <c r="Q341" s="16">
        <v>3</v>
      </c>
      <c r="R341" s="16">
        <v>0</v>
      </c>
      <c r="S341" s="16">
        <v>1</v>
      </c>
      <c r="T341" s="16">
        <v>4</v>
      </c>
      <c r="U341" s="16">
        <v>0</v>
      </c>
      <c r="V341" s="114">
        <v>0.3235294117647059</v>
      </c>
      <c r="W341" s="114">
        <v>0.20689655172413793</v>
      </c>
      <c r="X341" s="114">
        <v>0.53042596348884385</v>
      </c>
      <c r="Y341" s="115">
        <v>0.20689655172413793</v>
      </c>
      <c r="Z341" s="45"/>
    </row>
    <row r="342" spans="2:26" x14ac:dyDescent="0.2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80"/>
      <c r="W342" s="80"/>
      <c r="X342" s="80"/>
      <c r="Y342" s="80"/>
      <c r="Z342" s="45"/>
    </row>
    <row r="343" spans="2:26" ht="15.75" thickBot="1" x14ac:dyDescent="0.3">
      <c r="V343" s="90"/>
      <c r="W343" s="90"/>
      <c r="X343" s="90"/>
      <c r="Y343" s="90"/>
      <c r="Z343" s="45"/>
    </row>
    <row r="344" spans="2:26" ht="18.75" x14ac:dyDescent="0.3">
      <c r="B344" s="55" t="s">
        <v>71</v>
      </c>
      <c r="C344" s="32" t="s">
        <v>78</v>
      </c>
      <c r="D344" s="32" t="s">
        <v>39</v>
      </c>
      <c r="E344" s="32" t="s">
        <v>40</v>
      </c>
      <c r="F344" s="32" t="s">
        <v>0</v>
      </c>
      <c r="G344" s="32" t="s">
        <v>1</v>
      </c>
      <c r="H344" s="32" t="s">
        <v>2</v>
      </c>
      <c r="I344" s="32" t="s">
        <v>8</v>
      </c>
      <c r="J344" s="32" t="s">
        <v>10</v>
      </c>
      <c r="K344" s="32" t="s">
        <v>41</v>
      </c>
      <c r="L344" s="32" t="s">
        <v>42</v>
      </c>
      <c r="M344" s="32" t="s">
        <v>3</v>
      </c>
      <c r="N344" s="32" t="s">
        <v>4</v>
      </c>
      <c r="O344" s="32" t="s">
        <v>43</v>
      </c>
      <c r="P344" s="32" t="s">
        <v>5</v>
      </c>
      <c r="Q344" s="32" t="s">
        <v>44</v>
      </c>
      <c r="R344" s="32" t="s">
        <v>45</v>
      </c>
      <c r="S344" s="32" t="s">
        <v>46</v>
      </c>
      <c r="T344" s="32" t="s">
        <v>47</v>
      </c>
      <c r="U344" s="32" t="s">
        <v>48</v>
      </c>
      <c r="V344" s="32" t="s">
        <v>49</v>
      </c>
      <c r="W344" s="32" t="s">
        <v>50</v>
      </c>
      <c r="X344" s="32" t="s">
        <v>51</v>
      </c>
      <c r="Y344" s="57" t="s">
        <v>52</v>
      </c>
    </row>
    <row r="345" spans="2:26" ht="18.75" x14ac:dyDescent="0.3">
      <c r="B345" s="56">
        <v>2026</v>
      </c>
      <c r="C345" s="10" t="s">
        <v>67</v>
      </c>
      <c r="D345" s="10">
        <f t="shared" ref="D345:U345" si="211">D5+D22+D40+D59+D112+D127+D154+D171+D188+D206+D225+D242+D261+D296+D78+D339</f>
        <v>99</v>
      </c>
      <c r="E345" s="10">
        <f t="shared" si="211"/>
        <v>329</v>
      </c>
      <c r="F345" s="10">
        <f t="shared" si="211"/>
        <v>254</v>
      </c>
      <c r="G345" s="10">
        <f t="shared" si="211"/>
        <v>73</v>
      </c>
      <c r="H345" s="10">
        <f t="shared" si="211"/>
        <v>84</v>
      </c>
      <c r="I345" s="10">
        <f t="shared" si="211"/>
        <v>65</v>
      </c>
      <c r="J345" s="10">
        <f t="shared" si="211"/>
        <v>15</v>
      </c>
      <c r="K345" s="10">
        <f t="shared" si="211"/>
        <v>0</v>
      </c>
      <c r="L345" s="10">
        <f t="shared" si="211"/>
        <v>4</v>
      </c>
      <c r="M345" s="10">
        <f t="shared" si="211"/>
        <v>60</v>
      </c>
      <c r="N345" s="10">
        <f t="shared" si="211"/>
        <v>53</v>
      </c>
      <c r="O345" s="10">
        <f t="shared" si="211"/>
        <v>0</v>
      </c>
      <c r="P345" s="10">
        <f t="shared" si="211"/>
        <v>53</v>
      </c>
      <c r="Q345" s="10">
        <f t="shared" si="211"/>
        <v>16</v>
      </c>
      <c r="R345" s="10">
        <f t="shared" si="211"/>
        <v>10</v>
      </c>
      <c r="S345" s="10">
        <f t="shared" si="211"/>
        <v>16</v>
      </c>
      <c r="T345" s="10">
        <f t="shared" si="211"/>
        <v>17</v>
      </c>
      <c r="U345" s="10">
        <f t="shared" si="211"/>
        <v>1</v>
      </c>
      <c r="V345" s="30">
        <f t="shared" ref="V345:V359" si="212">(H345+N345+Q345)/(F345+N345+Q345+O345)</f>
        <v>0.47368421052631576</v>
      </c>
      <c r="W345" s="30">
        <f t="shared" ref="W345:W359" si="213">(I345+J345*2+K345*3+L345*4)/F345</f>
        <v>0.43700787401574803</v>
      </c>
      <c r="X345" s="30">
        <f t="shared" ref="X345:X359" si="214">V345+W345</f>
        <v>0.91069208454206385</v>
      </c>
      <c r="Y345" s="120">
        <f t="shared" ref="Y345:Y359" si="215">H345/F345</f>
        <v>0.33070866141732286</v>
      </c>
    </row>
    <row r="346" spans="2:26" x14ac:dyDescent="0.25">
      <c r="B346" s="53" t="s">
        <v>101</v>
      </c>
      <c r="C346" s="10" t="s">
        <v>68</v>
      </c>
      <c r="D346" s="10">
        <f t="shared" ref="D346:U346" si="216">D6+D23+D41+D60+D79+D97+D107+D113+D128+D144+D149+D155+D172+D189+D207+D226+D243+D262+D283+D297+D313+D326+D340</f>
        <v>82</v>
      </c>
      <c r="E346" s="10">
        <f t="shared" si="216"/>
        <v>269</v>
      </c>
      <c r="F346" s="10">
        <f t="shared" si="216"/>
        <v>216</v>
      </c>
      <c r="G346" s="10">
        <f t="shared" si="216"/>
        <v>46</v>
      </c>
      <c r="H346" s="10">
        <f t="shared" si="216"/>
        <v>59</v>
      </c>
      <c r="I346" s="10">
        <f t="shared" si="216"/>
        <v>47</v>
      </c>
      <c r="J346" s="10">
        <f t="shared" si="216"/>
        <v>9</v>
      </c>
      <c r="K346" s="10">
        <f t="shared" si="216"/>
        <v>1</v>
      </c>
      <c r="L346" s="10">
        <f t="shared" si="216"/>
        <v>2</v>
      </c>
      <c r="M346" s="10">
        <f t="shared" si="216"/>
        <v>41</v>
      </c>
      <c r="N346" s="10">
        <f t="shared" si="216"/>
        <v>38</v>
      </c>
      <c r="O346" s="10">
        <f t="shared" si="216"/>
        <v>1</v>
      </c>
      <c r="P346" s="10">
        <f t="shared" si="216"/>
        <v>69</v>
      </c>
      <c r="Q346" s="10">
        <f t="shared" si="216"/>
        <v>11</v>
      </c>
      <c r="R346" s="10">
        <f t="shared" si="216"/>
        <v>9</v>
      </c>
      <c r="S346" s="10">
        <f t="shared" si="216"/>
        <v>5</v>
      </c>
      <c r="T346" s="10">
        <f t="shared" si="216"/>
        <v>13</v>
      </c>
      <c r="U346" s="10">
        <f t="shared" si="216"/>
        <v>0</v>
      </c>
      <c r="V346" s="30">
        <f t="shared" si="212"/>
        <v>0.40601503759398494</v>
      </c>
      <c r="W346" s="30">
        <f t="shared" si="213"/>
        <v>0.35185185185185186</v>
      </c>
      <c r="X346" s="30">
        <f t="shared" si="214"/>
        <v>0.7578668894458368</v>
      </c>
      <c r="Y346" s="120">
        <f t="shared" si="215"/>
        <v>0.27314814814814814</v>
      </c>
    </row>
    <row r="347" spans="2:26" ht="15" customHeight="1" x14ac:dyDescent="0.25">
      <c r="B347" s="53"/>
      <c r="C347" s="1" t="s">
        <v>69</v>
      </c>
      <c r="D347" s="1">
        <f t="shared" ref="D347:U347" si="217">D7+D24+D42+D61+D80+D129+D156+D173+D190+D208+D227+D244+D263+D278+D298</f>
        <v>46</v>
      </c>
      <c r="E347" s="1">
        <f t="shared" si="217"/>
        <v>161</v>
      </c>
      <c r="F347" s="1">
        <f t="shared" si="217"/>
        <v>128</v>
      </c>
      <c r="G347" s="1">
        <f t="shared" si="217"/>
        <v>35</v>
      </c>
      <c r="H347" s="1">
        <f t="shared" si="217"/>
        <v>40</v>
      </c>
      <c r="I347" s="1">
        <f t="shared" si="217"/>
        <v>32</v>
      </c>
      <c r="J347" s="1">
        <f t="shared" si="217"/>
        <v>5</v>
      </c>
      <c r="K347" s="1">
        <f t="shared" si="217"/>
        <v>2</v>
      </c>
      <c r="L347" s="1">
        <f t="shared" si="217"/>
        <v>1</v>
      </c>
      <c r="M347" s="1">
        <f t="shared" si="217"/>
        <v>28</v>
      </c>
      <c r="N347" s="1">
        <f t="shared" si="217"/>
        <v>30</v>
      </c>
      <c r="O347" s="1">
        <f t="shared" si="217"/>
        <v>0</v>
      </c>
      <c r="P347" s="1">
        <f t="shared" si="217"/>
        <v>27</v>
      </c>
      <c r="Q347" s="1">
        <f t="shared" si="217"/>
        <v>3</v>
      </c>
      <c r="R347" s="1">
        <f t="shared" si="217"/>
        <v>6</v>
      </c>
      <c r="S347" s="1">
        <f t="shared" si="217"/>
        <v>9</v>
      </c>
      <c r="T347" s="1">
        <f t="shared" si="217"/>
        <v>9</v>
      </c>
      <c r="U347" s="1">
        <f t="shared" si="217"/>
        <v>0</v>
      </c>
      <c r="V347" s="30">
        <f t="shared" ref="V347" si="218">(H347+N347+Q347)/(F347+N347+Q347+O347)</f>
        <v>0.453416149068323</v>
      </c>
      <c r="W347" s="30">
        <f t="shared" ref="W347" si="219">(I347+J347*2+K347*3+L347*4)/F347</f>
        <v>0.40625</v>
      </c>
      <c r="X347" s="30">
        <f t="shared" ref="X347" si="220">V347+W347</f>
        <v>0.85966614906832306</v>
      </c>
      <c r="Y347" s="120">
        <f t="shared" ref="Y347" si="221">H347/F347</f>
        <v>0.3125</v>
      </c>
    </row>
    <row r="348" spans="2:26" ht="15" customHeight="1" x14ac:dyDescent="0.25">
      <c r="B348" s="53"/>
      <c r="C348" s="10" t="s">
        <v>70</v>
      </c>
      <c r="D348" s="10">
        <f>D8+D25+D43+D62+D81+D102+D209+D228+D245+D264+D284+D299+D314+D327</f>
        <v>30</v>
      </c>
      <c r="E348" s="10">
        <f t="shared" ref="E348:U348" si="222">E8+E25+E43+E62+E81+E102+E209+E228+E245+E264+E284+E299+E314+E327</f>
        <v>119</v>
      </c>
      <c r="F348" s="10">
        <f t="shared" si="222"/>
        <v>96</v>
      </c>
      <c r="G348" s="10">
        <f t="shared" si="222"/>
        <v>33</v>
      </c>
      <c r="H348" s="10">
        <f t="shared" si="222"/>
        <v>32</v>
      </c>
      <c r="I348" s="10">
        <f t="shared" si="222"/>
        <v>26</v>
      </c>
      <c r="J348" s="10">
        <f t="shared" si="222"/>
        <v>3</v>
      </c>
      <c r="K348" s="10">
        <f t="shared" si="222"/>
        <v>0</v>
      </c>
      <c r="L348" s="10">
        <f t="shared" si="222"/>
        <v>3</v>
      </c>
      <c r="M348" s="10">
        <f t="shared" si="222"/>
        <v>25</v>
      </c>
      <c r="N348" s="10">
        <f t="shared" si="222"/>
        <v>17</v>
      </c>
      <c r="O348" s="10">
        <f t="shared" si="222"/>
        <v>0</v>
      </c>
      <c r="P348" s="10">
        <f t="shared" si="222"/>
        <v>16</v>
      </c>
      <c r="Q348" s="10">
        <f t="shared" si="222"/>
        <v>6</v>
      </c>
      <c r="R348" s="10">
        <f t="shared" si="222"/>
        <v>6</v>
      </c>
      <c r="S348" s="10">
        <f t="shared" si="222"/>
        <v>6</v>
      </c>
      <c r="T348" s="10">
        <f t="shared" si="222"/>
        <v>13</v>
      </c>
      <c r="U348" s="10">
        <f t="shared" si="222"/>
        <v>2</v>
      </c>
      <c r="V348" s="30">
        <f t="shared" ref="V348" si="223">(H348+N348+Q348)/(F348+N348+Q348+O348)</f>
        <v>0.46218487394957986</v>
      </c>
      <c r="W348" s="30">
        <f t="shared" ref="W348" si="224">(I348+J348*2+K348*3+L348*4)/F348</f>
        <v>0.45833333333333331</v>
      </c>
      <c r="X348" s="30">
        <f t="shared" ref="X348" si="225">V348+W348</f>
        <v>0.92051820728291323</v>
      </c>
      <c r="Y348" s="120">
        <f t="shared" ref="Y348" si="226">H348/F348</f>
        <v>0.33333333333333331</v>
      </c>
    </row>
    <row r="349" spans="2:26" ht="15" customHeight="1" x14ac:dyDescent="0.25">
      <c r="B349" s="53"/>
      <c r="C349" s="10" t="s">
        <v>78</v>
      </c>
      <c r="D349" s="15">
        <f>SUM(D345:D348)</f>
        <v>257</v>
      </c>
      <c r="E349" s="15">
        <f>SUM(E345:E348)</f>
        <v>878</v>
      </c>
      <c r="F349" s="15">
        <f t="shared" ref="F349:U349" si="227">SUM(F345:F348)</f>
        <v>694</v>
      </c>
      <c r="G349" s="15">
        <f t="shared" si="227"/>
        <v>187</v>
      </c>
      <c r="H349" s="15">
        <f t="shared" si="227"/>
        <v>215</v>
      </c>
      <c r="I349" s="15">
        <f t="shared" si="227"/>
        <v>170</v>
      </c>
      <c r="J349" s="15">
        <f t="shared" si="227"/>
        <v>32</v>
      </c>
      <c r="K349" s="15">
        <f t="shared" si="227"/>
        <v>3</v>
      </c>
      <c r="L349" s="15">
        <f t="shared" si="227"/>
        <v>10</v>
      </c>
      <c r="M349" s="15">
        <f t="shared" si="227"/>
        <v>154</v>
      </c>
      <c r="N349" s="15">
        <f t="shared" si="227"/>
        <v>138</v>
      </c>
      <c r="O349" s="15">
        <f t="shared" si="227"/>
        <v>1</v>
      </c>
      <c r="P349" s="15">
        <f t="shared" si="227"/>
        <v>165</v>
      </c>
      <c r="Q349" s="15">
        <f t="shared" si="227"/>
        <v>36</v>
      </c>
      <c r="R349" s="15">
        <f t="shared" si="227"/>
        <v>31</v>
      </c>
      <c r="S349" s="15">
        <f t="shared" si="227"/>
        <v>36</v>
      </c>
      <c r="T349" s="15">
        <f t="shared" si="227"/>
        <v>52</v>
      </c>
      <c r="U349" s="15">
        <f t="shared" si="227"/>
        <v>3</v>
      </c>
      <c r="V349" s="121">
        <f t="shared" si="212"/>
        <v>0.44764096662830838</v>
      </c>
      <c r="W349" s="121">
        <f t="shared" si="213"/>
        <v>0.40778097982708933</v>
      </c>
      <c r="X349" s="121">
        <f t="shared" si="214"/>
        <v>0.85542194645539771</v>
      </c>
      <c r="Y349" s="122">
        <f t="shared" si="215"/>
        <v>0.30979827089337175</v>
      </c>
    </row>
    <row r="350" spans="2:26" x14ac:dyDescent="0.25">
      <c r="B350" s="53"/>
      <c r="C350" s="15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21"/>
      <c r="W350" s="121"/>
      <c r="X350" s="121"/>
      <c r="Y350" s="122"/>
    </row>
    <row r="351" spans="2:26" x14ac:dyDescent="0.25">
      <c r="B351" s="53"/>
      <c r="C351" s="15" t="s">
        <v>79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21"/>
      <c r="W351" s="121"/>
      <c r="X351" s="121"/>
      <c r="Y351" s="122"/>
    </row>
    <row r="352" spans="2:26" x14ac:dyDescent="0.25">
      <c r="B352" s="53"/>
      <c r="C352" s="10" t="s">
        <v>76</v>
      </c>
      <c r="D352" s="10">
        <f t="shared" ref="D352:U352" si="228">D12+D29+D47+D66+D85+D117+D133+D194+D213+D232+D249+D268+D303+D318</f>
        <v>32</v>
      </c>
      <c r="E352" s="10">
        <f t="shared" si="228"/>
        <v>97</v>
      </c>
      <c r="F352" s="10">
        <f t="shared" si="228"/>
        <v>84</v>
      </c>
      <c r="G352" s="10">
        <f t="shared" si="228"/>
        <v>24</v>
      </c>
      <c r="H352" s="10">
        <f t="shared" si="228"/>
        <v>29</v>
      </c>
      <c r="I352" s="10">
        <f t="shared" si="228"/>
        <v>20</v>
      </c>
      <c r="J352" s="10">
        <f t="shared" si="228"/>
        <v>9</v>
      </c>
      <c r="K352" s="10">
        <f t="shared" si="228"/>
        <v>0</v>
      </c>
      <c r="L352" s="10">
        <f t="shared" si="228"/>
        <v>0</v>
      </c>
      <c r="M352" s="10">
        <f t="shared" si="228"/>
        <v>21</v>
      </c>
      <c r="N352" s="10">
        <f t="shared" si="228"/>
        <v>10</v>
      </c>
      <c r="O352" s="10">
        <f t="shared" si="228"/>
        <v>0</v>
      </c>
      <c r="P352" s="10">
        <f t="shared" si="228"/>
        <v>16</v>
      </c>
      <c r="Q352" s="10">
        <f t="shared" si="228"/>
        <v>3</v>
      </c>
      <c r="R352" s="10">
        <f t="shared" si="228"/>
        <v>3</v>
      </c>
      <c r="S352" s="10">
        <f t="shared" si="228"/>
        <v>6</v>
      </c>
      <c r="T352" s="10">
        <f t="shared" si="228"/>
        <v>4</v>
      </c>
      <c r="U352" s="10">
        <f t="shared" si="228"/>
        <v>0</v>
      </c>
      <c r="V352" s="30">
        <f t="shared" si="212"/>
        <v>0.4329896907216495</v>
      </c>
      <c r="W352" s="30">
        <f t="shared" si="213"/>
        <v>0.45238095238095238</v>
      </c>
      <c r="X352" s="30">
        <f t="shared" si="214"/>
        <v>0.88537064310260183</v>
      </c>
      <c r="Y352" s="120">
        <f t="shared" si="215"/>
        <v>0.34523809523809523</v>
      </c>
    </row>
    <row r="353" spans="2:32" x14ac:dyDescent="0.25">
      <c r="B353" s="53"/>
      <c r="C353" s="10" t="s">
        <v>94</v>
      </c>
      <c r="D353" s="10">
        <f t="shared" ref="D353:U353" si="229">D13+D30+D48+D67+D86+D118+D134+D160+D177+D195+D214+D233+D250+D269+D304</f>
        <v>44</v>
      </c>
      <c r="E353" s="10">
        <f t="shared" si="229"/>
        <v>120</v>
      </c>
      <c r="F353" s="10">
        <f t="shared" si="229"/>
        <v>93</v>
      </c>
      <c r="G353" s="10">
        <f t="shared" si="229"/>
        <v>16</v>
      </c>
      <c r="H353" s="10">
        <f t="shared" si="229"/>
        <v>23</v>
      </c>
      <c r="I353" s="10">
        <f t="shared" si="229"/>
        <v>14</v>
      </c>
      <c r="J353" s="10">
        <f t="shared" si="229"/>
        <v>6</v>
      </c>
      <c r="K353" s="10">
        <f t="shared" si="229"/>
        <v>0</v>
      </c>
      <c r="L353" s="10">
        <f t="shared" si="229"/>
        <v>3</v>
      </c>
      <c r="M353" s="10">
        <f t="shared" si="229"/>
        <v>15</v>
      </c>
      <c r="N353" s="10">
        <f t="shared" si="229"/>
        <v>21</v>
      </c>
      <c r="O353" s="10">
        <f t="shared" si="229"/>
        <v>0</v>
      </c>
      <c r="P353" s="10">
        <f t="shared" si="229"/>
        <v>31</v>
      </c>
      <c r="Q353" s="10">
        <f t="shared" si="229"/>
        <v>5</v>
      </c>
      <c r="R353" s="10">
        <f t="shared" si="229"/>
        <v>3</v>
      </c>
      <c r="S353" s="10">
        <f t="shared" si="229"/>
        <v>1</v>
      </c>
      <c r="T353" s="10">
        <f t="shared" si="229"/>
        <v>3</v>
      </c>
      <c r="U353" s="10">
        <f t="shared" si="229"/>
        <v>0</v>
      </c>
      <c r="V353" s="30">
        <f t="shared" ref="V353" si="230">(H353+N353+Q353)/(F353+N353+Q353+O353)</f>
        <v>0.41176470588235292</v>
      </c>
      <c r="W353" s="30">
        <f t="shared" ref="W353" si="231">(I353+J353*2+K353*3+L353*4)/F353</f>
        <v>0.40860215053763443</v>
      </c>
      <c r="X353" s="30">
        <f t="shared" ref="X353" si="232">V353+W353</f>
        <v>0.8203668564199873</v>
      </c>
      <c r="Y353" s="120">
        <f t="shared" ref="Y353" si="233">H353/F353</f>
        <v>0.24731182795698925</v>
      </c>
    </row>
    <row r="354" spans="2:32" x14ac:dyDescent="0.25">
      <c r="B354" s="53"/>
      <c r="C354" s="10" t="s">
        <v>110</v>
      </c>
      <c r="D354" s="10">
        <f t="shared" ref="D354:N354" si="234">D31+D49+D68+D87+D119+D135+D161+D178+D196+D215+D234+D251+D288+D331</f>
        <v>31</v>
      </c>
      <c r="E354" s="10">
        <f t="shared" si="234"/>
        <v>97</v>
      </c>
      <c r="F354" s="10">
        <f t="shared" si="234"/>
        <v>83</v>
      </c>
      <c r="G354" s="10">
        <f t="shared" si="234"/>
        <v>23</v>
      </c>
      <c r="H354" s="10">
        <f t="shared" si="234"/>
        <v>30</v>
      </c>
      <c r="I354" s="10">
        <f t="shared" si="234"/>
        <v>19</v>
      </c>
      <c r="J354" s="10">
        <f t="shared" si="234"/>
        <v>9</v>
      </c>
      <c r="K354" s="10">
        <f t="shared" si="234"/>
        <v>1</v>
      </c>
      <c r="L354" s="10">
        <f t="shared" si="234"/>
        <v>1</v>
      </c>
      <c r="M354" s="10">
        <f t="shared" si="234"/>
        <v>22</v>
      </c>
      <c r="N354" s="10">
        <f t="shared" si="234"/>
        <v>11</v>
      </c>
      <c r="O354" s="10">
        <v>3</v>
      </c>
      <c r="P354" s="10">
        <f>P31+P49+P68+P87+P119+P135+P161+P178+P196+P215+P234+P251+P288+P331</f>
        <v>15</v>
      </c>
      <c r="Q354" s="10">
        <f>Q31+Q49+Q68+Q87+Q119+Q135+Q161+Q178+Q196+Q215+Q234+Q251+Q288+Q331</f>
        <v>2</v>
      </c>
      <c r="R354" s="10">
        <v>5</v>
      </c>
      <c r="S354" s="10">
        <v>6</v>
      </c>
      <c r="T354" s="10">
        <v>2</v>
      </c>
      <c r="U354" s="10">
        <f>U31+U49+U68+U87+U119+U135+U161+U178+U196+U215+U234+U251+U288+U331</f>
        <v>0</v>
      </c>
      <c r="V354" s="30">
        <f t="shared" ref="V354" si="235">(H354+N354+Q354)/(F354+N354+Q354+O354)</f>
        <v>0.43434343434343436</v>
      </c>
      <c r="W354" s="30">
        <f t="shared" ref="W354" si="236">(I354+J354*2+K354*3+L354*4)/F354</f>
        <v>0.53012048192771088</v>
      </c>
      <c r="X354" s="30">
        <f t="shared" ref="X354" si="237">V354+W354</f>
        <v>0.96446391627114525</v>
      </c>
      <c r="Y354" s="120">
        <f t="shared" ref="Y354" si="238">H354/F354</f>
        <v>0.36144578313253012</v>
      </c>
    </row>
    <row r="355" spans="2:32" x14ac:dyDescent="0.25">
      <c r="B355" s="53"/>
      <c r="C355" s="10" t="s">
        <v>80</v>
      </c>
      <c r="D355" s="10">
        <f t="shared" ref="D355:L355" si="239">D14+D32+D50++D69+D88+D162+D179+D197+D216+D252+D270+D305</f>
        <v>19</v>
      </c>
      <c r="E355" s="10">
        <f t="shared" si="239"/>
        <v>68</v>
      </c>
      <c r="F355" s="10">
        <f t="shared" si="239"/>
        <v>54</v>
      </c>
      <c r="G355" s="10">
        <f t="shared" si="239"/>
        <v>18</v>
      </c>
      <c r="H355" s="10">
        <f t="shared" si="239"/>
        <v>22</v>
      </c>
      <c r="I355" s="10">
        <f t="shared" si="239"/>
        <v>17</v>
      </c>
      <c r="J355" s="10">
        <f t="shared" si="239"/>
        <v>4</v>
      </c>
      <c r="K355" s="10">
        <f t="shared" si="239"/>
        <v>1</v>
      </c>
      <c r="L355" s="10">
        <f t="shared" si="239"/>
        <v>0</v>
      </c>
      <c r="M355" s="10">
        <v>17</v>
      </c>
      <c r="N355" s="10">
        <f t="shared" ref="N355:T355" si="240">N14+N32+N50++N69+N88+N162+N179+N197+N216+N252+N270+N305</f>
        <v>12</v>
      </c>
      <c r="O355" s="10">
        <f t="shared" si="240"/>
        <v>0</v>
      </c>
      <c r="P355" s="10">
        <f t="shared" si="240"/>
        <v>8</v>
      </c>
      <c r="Q355" s="10">
        <f t="shared" si="240"/>
        <v>1</v>
      </c>
      <c r="R355" s="10">
        <f t="shared" si="240"/>
        <v>2</v>
      </c>
      <c r="S355" s="10">
        <f t="shared" si="240"/>
        <v>3</v>
      </c>
      <c r="T355" s="10">
        <f t="shared" si="240"/>
        <v>4</v>
      </c>
      <c r="U355" s="10">
        <v>2</v>
      </c>
      <c r="V355" s="30">
        <f t="shared" ref="V355" si="241">(H355+N355+Q355)/(F355+N355+Q355+O355)</f>
        <v>0.52238805970149249</v>
      </c>
      <c r="W355" s="30">
        <f t="shared" ref="W355" si="242">(I355+J355*2+K355*3+L355*4)/F355</f>
        <v>0.51851851851851849</v>
      </c>
      <c r="X355" s="30">
        <f t="shared" ref="X355" si="243">V355+W355</f>
        <v>1.0409065782200111</v>
      </c>
      <c r="Y355" s="120">
        <f t="shared" ref="Y355" si="244">H355/F355</f>
        <v>0.40740740740740738</v>
      </c>
    </row>
    <row r="356" spans="2:32" x14ac:dyDescent="0.25">
      <c r="B356" s="53"/>
      <c r="C356" s="10" t="s">
        <v>103</v>
      </c>
      <c r="D356" s="10">
        <f t="shared" ref="D356:U356" si="245">D15+D51+D70+D89+D120+D136+D163+D180+D198+D217+D235+D253</f>
        <v>47</v>
      </c>
      <c r="E356" s="10">
        <f t="shared" si="245"/>
        <v>162</v>
      </c>
      <c r="F356" s="10">
        <f t="shared" si="245"/>
        <v>126</v>
      </c>
      <c r="G356" s="10">
        <f t="shared" si="245"/>
        <v>17</v>
      </c>
      <c r="H356" s="10">
        <f t="shared" si="245"/>
        <v>25</v>
      </c>
      <c r="I356" s="10">
        <f t="shared" si="245"/>
        <v>20</v>
      </c>
      <c r="J356" s="10">
        <f t="shared" si="245"/>
        <v>2</v>
      </c>
      <c r="K356" s="10">
        <f t="shared" si="245"/>
        <v>0</v>
      </c>
      <c r="L356" s="10">
        <f t="shared" si="245"/>
        <v>3</v>
      </c>
      <c r="M356" s="10">
        <f t="shared" si="245"/>
        <v>14</v>
      </c>
      <c r="N356" s="10">
        <f t="shared" si="245"/>
        <v>24</v>
      </c>
      <c r="O356" s="10">
        <f t="shared" si="245"/>
        <v>0</v>
      </c>
      <c r="P356" s="10">
        <f t="shared" si="245"/>
        <v>37</v>
      </c>
      <c r="Q356" s="10">
        <f t="shared" si="245"/>
        <v>10</v>
      </c>
      <c r="R356" s="10">
        <f t="shared" si="245"/>
        <v>1</v>
      </c>
      <c r="S356" s="10">
        <f t="shared" si="245"/>
        <v>5</v>
      </c>
      <c r="T356" s="10">
        <f t="shared" si="245"/>
        <v>7</v>
      </c>
      <c r="U356" s="10">
        <f t="shared" si="245"/>
        <v>0</v>
      </c>
      <c r="V356" s="30">
        <f t="shared" ref="V356" si="246">(H356+N356+Q356)/(F356+N356+Q356+O356)</f>
        <v>0.36875000000000002</v>
      </c>
      <c r="W356" s="30">
        <f t="shared" ref="W356" si="247">(I356+J356*2+K356*3+L356*4)/F356</f>
        <v>0.2857142857142857</v>
      </c>
      <c r="X356" s="30">
        <f t="shared" ref="X356" si="248">V356+W356</f>
        <v>0.65446428571428572</v>
      </c>
      <c r="Y356" s="120">
        <f t="shared" ref="Y356" si="249">H356/F356</f>
        <v>0.1984126984126984</v>
      </c>
    </row>
    <row r="357" spans="2:32" x14ac:dyDescent="0.25">
      <c r="B357" s="53"/>
      <c r="C357" s="10" t="s">
        <v>77</v>
      </c>
      <c r="D357" s="10">
        <f>D33+D52+D71+D90+D137+D164+D181+D199+D218+D254+D271+D289+D306+D332</f>
        <v>28</v>
      </c>
      <c r="E357" s="10">
        <f t="shared" ref="E357:U357" si="250">E33+E52+E71+E90+E137+E164+E181+E199+E218+E254+E271+E289+E306+E332</f>
        <v>95</v>
      </c>
      <c r="F357" s="10">
        <f t="shared" si="250"/>
        <v>78</v>
      </c>
      <c r="G357" s="10">
        <f t="shared" si="250"/>
        <v>14</v>
      </c>
      <c r="H357" s="10">
        <f t="shared" si="250"/>
        <v>21</v>
      </c>
      <c r="I357" s="10">
        <f t="shared" si="250"/>
        <v>16</v>
      </c>
      <c r="J357" s="10">
        <f t="shared" si="250"/>
        <v>3</v>
      </c>
      <c r="K357" s="10">
        <f t="shared" si="250"/>
        <v>0</v>
      </c>
      <c r="L357" s="10">
        <f t="shared" si="250"/>
        <v>2</v>
      </c>
      <c r="M357" s="10">
        <f t="shared" si="250"/>
        <v>12</v>
      </c>
      <c r="N357" s="10">
        <f t="shared" si="250"/>
        <v>14</v>
      </c>
      <c r="O357" s="10">
        <v>0</v>
      </c>
      <c r="P357" s="10">
        <f t="shared" si="250"/>
        <v>24</v>
      </c>
      <c r="Q357" s="10">
        <f t="shared" si="250"/>
        <v>1</v>
      </c>
      <c r="R357" s="10">
        <f t="shared" si="250"/>
        <v>0</v>
      </c>
      <c r="S357" s="10">
        <f t="shared" si="250"/>
        <v>5</v>
      </c>
      <c r="T357" s="10">
        <f t="shared" si="250"/>
        <v>0</v>
      </c>
      <c r="U357" s="10">
        <f t="shared" si="250"/>
        <v>2</v>
      </c>
      <c r="V357" s="30">
        <f t="shared" ref="V357" si="251">(H357+N357+Q357)/(F357+N357+Q357+O357)</f>
        <v>0.38709677419354838</v>
      </c>
      <c r="W357" s="30">
        <f t="shared" ref="W357" si="252">(I357+J357*2+K357*3+L357*4)/F357</f>
        <v>0.38461538461538464</v>
      </c>
      <c r="X357" s="30">
        <f t="shared" ref="X357" si="253">V357+W357</f>
        <v>0.77171215880893307</v>
      </c>
      <c r="Y357" s="120">
        <f t="shared" ref="Y357" si="254">H357/F357</f>
        <v>0.26923076923076922</v>
      </c>
    </row>
    <row r="358" spans="2:32" x14ac:dyDescent="0.25">
      <c r="B358" s="53"/>
      <c r="C358" s="15" t="s">
        <v>79</v>
      </c>
      <c r="D358" s="15">
        <f>SUM(D352:D357)</f>
        <v>201</v>
      </c>
      <c r="E358" s="15">
        <f t="shared" ref="E358:U358" si="255">SUM(E352:E357)</f>
        <v>639</v>
      </c>
      <c r="F358" s="15">
        <f t="shared" si="255"/>
        <v>518</v>
      </c>
      <c r="G358" s="15">
        <f t="shared" si="255"/>
        <v>112</v>
      </c>
      <c r="H358" s="15">
        <f t="shared" si="255"/>
        <v>150</v>
      </c>
      <c r="I358" s="15">
        <f t="shared" si="255"/>
        <v>106</v>
      </c>
      <c r="J358" s="15">
        <f t="shared" si="255"/>
        <v>33</v>
      </c>
      <c r="K358" s="15">
        <f t="shared" si="255"/>
        <v>2</v>
      </c>
      <c r="L358" s="15">
        <f t="shared" si="255"/>
        <v>9</v>
      </c>
      <c r="M358" s="15">
        <f t="shared" si="255"/>
        <v>101</v>
      </c>
      <c r="N358" s="15">
        <f t="shared" si="255"/>
        <v>92</v>
      </c>
      <c r="O358" s="15">
        <v>3</v>
      </c>
      <c r="P358" s="15">
        <f t="shared" si="255"/>
        <v>131</v>
      </c>
      <c r="Q358" s="15">
        <f t="shared" si="255"/>
        <v>22</v>
      </c>
      <c r="R358" s="15">
        <f t="shared" si="255"/>
        <v>14</v>
      </c>
      <c r="S358" s="15">
        <f t="shared" si="255"/>
        <v>26</v>
      </c>
      <c r="T358" s="15">
        <f t="shared" si="255"/>
        <v>20</v>
      </c>
      <c r="U358" s="15">
        <f t="shared" si="255"/>
        <v>4</v>
      </c>
      <c r="V358" s="121">
        <f t="shared" si="212"/>
        <v>0.41574803149606299</v>
      </c>
      <c r="W358" s="121">
        <f t="shared" si="213"/>
        <v>0.41312741312741313</v>
      </c>
      <c r="X358" s="121">
        <f t="shared" si="214"/>
        <v>0.82887544462347607</v>
      </c>
      <c r="Y358" s="122">
        <f t="shared" si="215"/>
        <v>0.28957528957528955</v>
      </c>
    </row>
    <row r="359" spans="2:32" ht="15.75" thickBot="1" x14ac:dyDescent="0.3">
      <c r="B359" s="33"/>
      <c r="C359" s="16" t="s">
        <v>81</v>
      </c>
      <c r="D359" s="16">
        <f>D349+D358</f>
        <v>458</v>
      </c>
      <c r="E359" s="151">
        <f t="shared" ref="E359:U359" si="256">E349+E358</f>
        <v>1517</v>
      </c>
      <c r="F359" s="152">
        <f t="shared" si="256"/>
        <v>1212</v>
      </c>
      <c r="G359" s="16">
        <f t="shared" si="256"/>
        <v>299</v>
      </c>
      <c r="H359" s="16">
        <f t="shared" si="256"/>
        <v>365</v>
      </c>
      <c r="I359" s="16">
        <f t="shared" si="256"/>
        <v>276</v>
      </c>
      <c r="J359" s="16">
        <f t="shared" si="256"/>
        <v>65</v>
      </c>
      <c r="K359" s="16">
        <f t="shared" si="256"/>
        <v>5</v>
      </c>
      <c r="L359" s="16">
        <f t="shared" si="256"/>
        <v>19</v>
      </c>
      <c r="M359" s="16">
        <f t="shared" si="256"/>
        <v>255</v>
      </c>
      <c r="N359" s="16">
        <f t="shared" si="256"/>
        <v>230</v>
      </c>
      <c r="O359" s="16">
        <f t="shared" si="256"/>
        <v>4</v>
      </c>
      <c r="P359" s="16">
        <f t="shared" si="256"/>
        <v>296</v>
      </c>
      <c r="Q359" s="16">
        <f t="shared" si="256"/>
        <v>58</v>
      </c>
      <c r="R359" s="16">
        <f t="shared" si="256"/>
        <v>45</v>
      </c>
      <c r="S359" s="16">
        <f t="shared" si="256"/>
        <v>62</v>
      </c>
      <c r="T359" s="16">
        <f t="shared" si="256"/>
        <v>72</v>
      </c>
      <c r="U359" s="16">
        <f t="shared" si="256"/>
        <v>7</v>
      </c>
      <c r="V359" s="123">
        <f t="shared" si="212"/>
        <v>0.43417553191489361</v>
      </c>
      <c r="W359" s="123">
        <f t="shared" si="213"/>
        <v>0.41006600660066006</v>
      </c>
      <c r="X359" s="123">
        <f t="shared" si="214"/>
        <v>0.84424153851555372</v>
      </c>
      <c r="Y359" s="124">
        <f t="shared" si="215"/>
        <v>0.30115511551155116</v>
      </c>
    </row>
    <row r="361" spans="2:32" x14ac:dyDescent="0.25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2:32" x14ac:dyDescent="0.25">
      <c r="D362" s="1" t="s">
        <v>101</v>
      </c>
      <c r="Z362" s="5"/>
    </row>
    <row r="365" spans="2:32" x14ac:dyDescent="0.25">
      <c r="AF365" t="s">
        <v>35</v>
      </c>
    </row>
  </sheetData>
  <pageMargins left="0.70866141732283472" right="0.70866141732283472" top="0.74803149606299213" bottom="0.74803149606299213" header="0.31496062992125984" footer="0.31496062992125984"/>
  <pageSetup scale="10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D4EC2-07B6-44F4-AB7C-5167704BA161}">
  <dimension ref="A1:X201"/>
  <sheetViews>
    <sheetView showGridLines="0" workbookViewId="0"/>
  </sheetViews>
  <sheetFormatPr defaultRowHeight="15" x14ac:dyDescent="0.25"/>
  <cols>
    <col min="1" max="1" width="9.140625" style="38"/>
    <col min="2" max="2" width="23.7109375" style="142" bestFit="1" customWidth="1"/>
    <col min="3" max="3" width="13.140625" bestFit="1" customWidth="1"/>
    <col min="4" max="4" width="3" style="1" bestFit="1" customWidth="1"/>
    <col min="5" max="5" width="3.42578125" style="1" bestFit="1" customWidth="1"/>
    <col min="6" max="6" width="3.5703125" bestFit="1" customWidth="1"/>
    <col min="7" max="7" width="6.5703125" style="180" bestFit="1" customWidth="1"/>
    <col min="8" max="8" width="4" bestFit="1" customWidth="1"/>
    <col min="9" max="9" width="4.42578125" bestFit="1" customWidth="1"/>
    <col min="10" max="10" width="3.42578125" bestFit="1" customWidth="1"/>
    <col min="11" max="12" width="4" bestFit="1" customWidth="1"/>
    <col min="13" max="13" width="4.5703125" bestFit="1" customWidth="1"/>
    <col min="14" max="14" width="4.140625" bestFit="1" customWidth="1"/>
    <col min="15" max="15" width="5.28515625" bestFit="1" customWidth="1"/>
    <col min="16" max="16" width="4.5703125" bestFit="1" customWidth="1"/>
    <col min="17" max="17" width="3" bestFit="1" customWidth="1"/>
    <col min="18" max="19" width="7.7109375" bestFit="1" customWidth="1"/>
    <col min="21" max="21" width="21.28515625" customWidth="1"/>
    <col min="22" max="22" width="9.28515625" style="1" customWidth="1"/>
    <col min="23" max="23" width="7.28515625" style="1" customWidth="1"/>
    <col min="24" max="24" width="6.7109375" style="1" customWidth="1"/>
    <col min="25" max="38" width="6.7109375" customWidth="1"/>
  </cols>
  <sheetData>
    <row r="1" spans="2:21" ht="23.25" x14ac:dyDescent="0.35">
      <c r="B1" s="136" t="s">
        <v>16</v>
      </c>
      <c r="C1" s="1"/>
      <c r="F1" s="1"/>
      <c r="G1" s="18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2:21" ht="23.25" x14ac:dyDescent="0.35">
      <c r="B2" s="138"/>
      <c r="C2" s="1"/>
      <c r="F2" s="1"/>
      <c r="G2" s="18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21" ht="23.25" x14ac:dyDescent="0.35">
      <c r="B3" s="138"/>
      <c r="C3" s="1"/>
      <c r="F3" s="1"/>
      <c r="G3" s="18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2:21" ht="18.75" customHeight="1" thickBot="1" x14ac:dyDescent="0.4">
      <c r="B4" s="138"/>
      <c r="C4" s="1"/>
      <c r="F4" s="1"/>
      <c r="G4" s="18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2:21" ht="18.75" x14ac:dyDescent="0.3">
      <c r="B5" s="55" t="s">
        <v>11</v>
      </c>
      <c r="C5" s="32" t="s">
        <v>78</v>
      </c>
      <c r="D5" s="32" t="s">
        <v>56</v>
      </c>
      <c r="E5" s="32" t="s">
        <v>57</v>
      </c>
      <c r="F5" s="32" t="s">
        <v>58</v>
      </c>
      <c r="G5" s="184" t="s">
        <v>18</v>
      </c>
      <c r="H5" s="32" t="s">
        <v>19</v>
      </c>
      <c r="I5" s="32" t="s">
        <v>59</v>
      </c>
      <c r="J5" s="32" t="s">
        <v>42</v>
      </c>
      <c r="K5" s="32" t="s">
        <v>5</v>
      </c>
      <c r="L5" s="32" t="s">
        <v>4</v>
      </c>
      <c r="M5" s="32" t="s">
        <v>44</v>
      </c>
      <c r="N5" s="32" t="s">
        <v>60</v>
      </c>
      <c r="O5" s="32" t="s">
        <v>61</v>
      </c>
      <c r="P5" s="32" t="s">
        <v>62</v>
      </c>
      <c r="Q5" s="32" t="s">
        <v>63</v>
      </c>
      <c r="R5" s="49" t="s">
        <v>64</v>
      </c>
      <c r="S5" s="50" t="s">
        <v>65</v>
      </c>
    </row>
    <row r="6" spans="2:21" ht="18.75" x14ac:dyDescent="0.3">
      <c r="B6" s="56" t="s">
        <v>89</v>
      </c>
      <c r="C6" s="10" t="s">
        <v>67</v>
      </c>
      <c r="D6" s="10">
        <v>3</v>
      </c>
      <c r="E6" s="10">
        <v>1</v>
      </c>
      <c r="F6" s="10">
        <v>0</v>
      </c>
      <c r="G6" s="125">
        <v>5</v>
      </c>
      <c r="H6" s="10">
        <v>3</v>
      </c>
      <c r="I6" s="10">
        <v>4</v>
      </c>
      <c r="J6" s="10">
        <v>0</v>
      </c>
      <c r="K6" s="10">
        <v>7</v>
      </c>
      <c r="L6" s="10">
        <v>3</v>
      </c>
      <c r="M6" s="10">
        <v>1</v>
      </c>
      <c r="N6" s="10">
        <v>0</v>
      </c>
      <c r="O6" s="10">
        <v>0</v>
      </c>
      <c r="P6" s="10">
        <v>0</v>
      </c>
      <c r="Q6" s="10">
        <v>0</v>
      </c>
      <c r="R6" s="13">
        <f>9*H6/G6</f>
        <v>5.4</v>
      </c>
      <c r="S6" s="20">
        <v>1.4</v>
      </c>
    </row>
    <row r="7" spans="2:21" x14ac:dyDescent="0.25">
      <c r="B7" s="53"/>
      <c r="C7" s="15" t="s">
        <v>78</v>
      </c>
      <c r="D7" s="15">
        <v>3</v>
      </c>
      <c r="E7" s="15">
        <v>1</v>
      </c>
      <c r="F7" s="15">
        <v>0</v>
      </c>
      <c r="G7" s="15">
        <v>5</v>
      </c>
      <c r="H7" s="15">
        <v>3</v>
      </c>
      <c r="I7" s="15">
        <v>4</v>
      </c>
      <c r="J7" s="15">
        <v>0</v>
      </c>
      <c r="K7" s="15">
        <v>7</v>
      </c>
      <c r="L7" s="15">
        <v>3</v>
      </c>
      <c r="M7" s="15">
        <v>1</v>
      </c>
      <c r="N7" s="15">
        <v>0</v>
      </c>
      <c r="O7" s="15">
        <v>0</v>
      </c>
      <c r="P7" s="15">
        <v>0</v>
      </c>
      <c r="Q7" s="15">
        <v>0</v>
      </c>
      <c r="R7" s="51">
        <v>5.4</v>
      </c>
      <c r="S7" s="52">
        <v>1.4</v>
      </c>
      <c r="U7" s="108"/>
    </row>
    <row r="8" spans="2:21" x14ac:dyDescent="0.25">
      <c r="B8" s="53"/>
      <c r="C8" s="15"/>
      <c r="D8" s="15"/>
      <c r="E8" s="15"/>
      <c r="F8" s="15"/>
      <c r="G8" s="181"/>
      <c r="H8" s="15"/>
      <c r="I8" s="15"/>
      <c r="J8" s="15"/>
      <c r="K8" s="15"/>
      <c r="L8" s="15"/>
      <c r="M8" s="15"/>
      <c r="N8" s="15"/>
      <c r="O8" s="15"/>
      <c r="P8" s="15"/>
      <c r="Q8" s="15"/>
      <c r="R8" s="13"/>
      <c r="S8" s="20"/>
      <c r="U8" s="108"/>
    </row>
    <row r="9" spans="2:21" x14ac:dyDescent="0.25">
      <c r="B9" s="53"/>
      <c r="C9" s="15" t="s">
        <v>79</v>
      </c>
      <c r="D9" s="15"/>
      <c r="E9" s="15"/>
      <c r="F9" s="15"/>
      <c r="G9" s="181"/>
      <c r="H9" s="15"/>
      <c r="I9" s="15"/>
      <c r="J9" s="15"/>
      <c r="K9" s="15"/>
      <c r="L9" s="15"/>
      <c r="M9" s="15"/>
      <c r="N9" s="15"/>
      <c r="O9" s="15"/>
      <c r="P9" s="15"/>
      <c r="Q9" s="15"/>
      <c r="R9" s="13"/>
      <c r="S9" s="20"/>
      <c r="U9" s="108"/>
    </row>
    <row r="10" spans="2:21" x14ac:dyDescent="0.25">
      <c r="B10" s="53"/>
      <c r="C10" s="10" t="s">
        <v>76</v>
      </c>
      <c r="D10" s="35">
        <v>1</v>
      </c>
      <c r="E10" s="35">
        <v>1</v>
      </c>
      <c r="F10" s="35">
        <v>0</v>
      </c>
      <c r="G10" s="185">
        <v>4.0999999999999996</v>
      </c>
      <c r="H10" s="35">
        <v>9</v>
      </c>
      <c r="I10" s="35">
        <v>12</v>
      </c>
      <c r="J10" s="35">
        <v>1</v>
      </c>
      <c r="K10" s="35">
        <v>2</v>
      </c>
      <c r="L10" s="35">
        <v>2</v>
      </c>
      <c r="M10" s="35">
        <v>1</v>
      </c>
      <c r="N10" s="35">
        <v>0</v>
      </c>
      <c r="O10" s="35">
        <v>0</v>
      </c>
      <c r="P10" s="35">
        <v>0</v>
      </c>
      <c r="Q10" s="35">
        <v>0</v>
      </c>
      <c r="R10" s="13">
        <v>14.549653579676674</v>
      </c>
      <c r="S10" s="20">
        <v>3.2332563510392611</v>
      </c>
      <c r="U10" s="174"/>
    </row>
    <row r="11" spans="2:21" x14ac:dyDescent="0.25">
      <c r="B11" s="53"/>
      <c r="C11" s="10" t="s">
        <v>94</v>
      </c>
      <c r="D11" s="10">
        <v>1</v>
      </c>
      <c r="E11" s="10">
        <v>1</v>
      </c>
      <c r="F11" s="10">
        <v>1</v>
      </c>
      <c r="G11" s="125">
        <v>6</v>
      </c>
      <c r="H11" s="10">
        <v>3</v>
      </c>
      <c r="I11" s="10">
        <v>6</v>
      </c>
      <c r="J11" s="10">
        <v>1</v>
      </c>
      <c r="K11" s="10">
        <v>4</v>
      </c>
      <c r="L11" s="10">
        <v>0</v>
      </c>
      <c r="M11" s="10">
        <v>1</v>
      </c>
      <c r="N11" s="10">
        <v>0</v>
      </c>
      <c r="O11" s="10">
        <v>0</v>
      </c>
      <c r="P11" s="10">
        <v>1</v>
      </c>
      <c r="Q11" s="10">
        <v>0</v>
      </c>
      <c r="R11" s="13">
        <v>3.5</v>
      </c>
      <c r="S11" s="20">
        <v>1</v>
      </c>
      <c r="U11" s="40"/>
    </row>
    <row r="12" spans="2:21" x14ac:dyDescent="0.25">
      <c r="B12" s="53"/>
      <c r="C12" s="10" t="s">
        <v>80</v>
      </c>
      <c r="D12" s="10">
        <v>1</v>
      </c>
      <c r="E12" s="10">
        <v>1</v>
      </c>
      <c r="F12" s="10">
        <v>1</v>
      </c>
      <c r="G12" s="125">
        <v>7</v>
      </c>
      <c r="H12" s="10">
        <v>3</v>
      </c>
      <c r="I12" s="10">
        <v>10</v>
      </c>
      <c r="J12" s="10">
        <v>0</v>
      </c>
      <c r="K12" s="10">
        <v>8</v>
      </c>
      <c r="L12" s="10">
        <v>0</v>
      </c>
      <c r="M12" s="10">
        <v>0</v>
      </c>
      <c r="N12" s="10">
        <v>0</v>
      </c>
      <c r="O12" s="10">
        <v>1</v>
      </c>
      <c r="P12" s="10">
        <v>0</v>
      </c>
      <c r="Q12" s="10">
        <v>0</v>
      </c>
      <c r="R12" s="13">
        <v>3</v>
      </c>
      <c r="S12" s="20">
        <v>1.4285714285714286</v>
      </c>
      <c r="U12" s="40"/>
    </row>
    <row r="13" spans="2:21" x14ac:dyDescent="0.25">
      <c r="B13" s="53"/>
      <c r="C13" s="10" t="s">
        <v>103</v>
      </c>
      <c r="D13" s="10">
        <v>1</v>
      </c>
      <c r="E13" s="10">
        <v>1</v>
      </c>
      <c r="F13" s="10">
        <v>0</v>
      </c>
      <c r="G13" s="125">
        <v>7</v>
      </c>
      <c r="H13" s="125">
        <v>10</v>
      </c>
      <c r="I13" s="125">
        <v>12</v>
      </c>
      <c r="J13" s="125">
        <v>2</v>
      </c>
      <c r="K13" s="125">
        <v>10</v>
      </c>
      <c r="L13" s="125">
        <v>3</v>
      </c>
      <c r="M13" s="125">
        <v>0</v>
      </c>
      <c r="N13" s="125">
        <v>0</v>
      </c>
      <c r="O13" s="125">
        <v>0</v>
      </c>
      <c r="P13" s="125">
        <v>1</v>
      </c>
      <c r="Q13" s="125">
        <v>0</v>
      </c>
      <c r="R13" s="13">
        <v>10</v>
      </c>
      <c r="S13" s="20">
        <v>2.1428571428571428</v>
      </c>
      <c r="U13" s="40"/>
    </row>
    <row r="14" spans="2:21" x14ac:dyDescent="0.25">
      <c r="B14" s="53"/>
      <c r="C14" s="10" t="s">
        <v>77</v>
      </c>
      <c r="D14" s="10">
        <v>1</v>
      </c>
      <c r="E14" s="10">
        <v>1</v>
      </c>
      <c r="F14" s="10">
        <v>0</v>
      </c>
      <c r="G14" s="10">
        <v>6</v>
      </c>
      <c r="H14" s="10">
        <v>3</v>
      </c>
      <c r="I14" s="10">
        <v>8</v>
      </c>
      <c r="J14" s="10">
        <v>1</v>
      </c>
      <c r="K14" s="10">
        <v>9</v>
      </c>
      <c r="L14" s="10">
        <v>3</v>
      </c>
      <c r="M14" s="10">
        <v>0</v>
      </c>
      <c r="N14" s="10">
        <v>0</v>
      </c>
      <c r="O14" s="10">
        <v>1</v>
      </c>
      <c r="P14" s="10">
        <v>0</v>
      </c>
      <c r="Q14" s="10">
        <v>0</v>
      </c>
      <c r="R14" s="13">
        <v>3.5</v>
      </c>
      <c r="S14" s="20">
        <v>1.8333333333333333</v>
      </c>
      <c r="U14" s="40"/>
    </row>
    <row r="15" spans="2:21" x14ac:dyDescent="0.25">
      <c r="B15" s="53"/>
      <c r="C15" s="15" t="s">
        <v>79</v>
      </c>
      <c r="D15" s="15">
        <v>5</v>
      </c>
      <c r="E15" s="15">
        <v>5</v>
      </c>
      <c r="F15" s="15">
        <v>2</v>
      </c>
      <c r="G15" s="181">
        <v>30.1</v>
      </c>
      <c r="H15" s="15">
        <v>28</v>
      </c>
      <c r="I15" s="15">
        <v>48</v>
      </c>
      <c r="J15" s="15">
        <v>5</v>
      </c>
      <c r="K15" s="15">
        <v>33</v>
      </c>
      <c r="L15" s="15">
        <v>8</v>
      </c>
      <c r="M15" s="15">
        <v>2</v>
      </c>
      <c r="N15" s="15">
        <v>0</v>
      </c>
      <c r="O15" s="15">
        <v>2</v>
      </c>
      <c r="P15" s="15">
        <v>2</v>
      </c>
      <c r="Q15" s="15">
        <v>0</v>
      </c>
      <c r="R15" s="51">
        <v>6.4622485987471157</v>
      </c>
      <c r="S15" s="52">
        <v>1.8463567424991758</v>
      </c>
      <c r="U15" s="109"/>
    </row>
    <row r="16" spans="2:21" x14ac:dyDescent="0.25">
      <c r="B16" s="53"/>
      <c r="C16" s="6"/>
      <c r="D16" s="6"/>
      <c r="E16" s="6"/>
      <c r="F16" s="6"/>
      <c r="G16" s="186"/>
      <c r="H16" s="6"/>
      <c r="I16" s="6"/>
      <c r="J16" s="6"/>
      <c r="K16" s="6"/>
      <c r="L16" s="6"/>
      <c r="M16" s="6"/>
      <c r="N16" s="6"/>
      <c r="O16" s="6"/>
      <c r="P16" s="6"/>
      <c r="Q16" s="6"/>
      <c r="R16" s="34"/>
      <c r="S16" s="54"/>
    </row>
    <row r="17" spans="2:19" ht="15.75" thickBot="1" x14ac:dyDescent="0.3">
      <c r="B17" s="33"/>
      <c r="C17" s="16" t="s">
        <v>81</v>
      </c>
      <c r="D17" s="16">
        <v>8</v>
      </c>
      <c r="E17" s="16">
        <v>6</v>
      </c>
      <c r="F17" s="16">
        <v>2</v>
      </c>
      <c r="G17" s="182">
        <v>35.1</v>
      </c>
      <c r="H17" s="16">
        <v>31</v>
      </c>
      <c r="I17" s="16">
        <v>52</v>
      </c>
      <c r="J17" s="16">
        <v>5</v>
      </c>
      <c r="K17" s="16">
        <v>40</v>
      </c>
      <c r="L17" s="16">
        <v>11</v>
      </c>
      <c r="M17" s="16">
        <v>3</v>
      </c>
      <c r="N17" s="16">
        <v>0</v>
      </c>
      <c r="O17" s="16">
        <v>2</v>
      </c>
      <c r="P17" s="16">
        <v>2</v>
      </c>
      <c r="Q17" s="16">
        <v>0</v>
      </c>
      <c r="R17" s="148">
        <v>6.3175771299179173</v>
      </c>
      <c r="S17" s="149">
        <v>1.7831870931219926</v>
      </c>
    </row>
    <row r="18" spans="2:19" x14ac:dyDescent="0.25">
      <c r="B18" s="15"/>
      <c r="C18" s="3"/>
      <c r="D18" s="3"/>
      <c r="E18" s="3"/>
      <c r="F18" s="3"/>
      <c r="G18" s="187"/>
      <c r="H18" s="3"/>
      <c r="I18" s="3"/>
      <c r="J18" s="3"/>
      <c r="K18" s="3"/>
      <c r="L18" s="3"/>
      <c r="M18" s="3"/>
      <c r="N18" s="3"/>
      <c r="O18" s="3"/>
      <c r="P18" s="3"/>
      <c r="Q18" s="3"/>
      <c r="R18" s="23"/>
      <c r="S18" s="23"/>
    </row>
    <row r="19" spans="2:19" ht="15.75" thickBot="1" x14ac:dyDescent="0.3">
      <c r="B19" s="15"/>
      <c r="C19" s="6"/>
      <c r="D19" s="6"/>
      <c r="E19" s="6"/>
      <c r="F19" s="6"/>
      <c r="G19" s="186"/>
      <c r="H19" s="6"/>
      <c r="I19" s="6"/>
      <c r="J19" s="6"/>
      <c r="K19" s="6"/>
      <c r="L19" s="6"/>
      <c r="M19" s="6"/>
      <c r="N19" s="6"/>
      <c r="O19" s="6"/>
      <c r="P19" s="6"/>
      <c r="Q19" s="6"/>
      <c r="R19" s="34"/>
      <c r="S19" s="34"/>
    </row>
    <row r="20" spans="2:19" ht="18.75" x14ac:dyDescent="0.3">
      <c r="B20" s="55" t="s">
        <v>104</v>
      </c>
      <c r="C20" s="32" t="s">
        <v>78</v>
      </c>
      <c r="D20" s="32" t="s">
        <v>56</v>
      </c>
      <c r="E20" s="32" t="s">
        <v>57</v>
      </c>
      <c r="F20" s="32" t="s">
        <v>58</v>
      </c>
      <c r="G20" s="184" t="s">
        <v>18</v>
      </c>
      <c r="H20" s="32" t="s">
        <v>19</v>
      </c>
      <c r="I20" s="32" t="s">
        <v>59</v>
      </c>
      <c r="J20" s="32" t="s">
        <v>42</v>
      </c>
      <c r="K20" s="32" t="s">
        <v>5</v>
      </c>
      <c r="L20" s="32" t="s">
        <v>4</v>
      </c>
      <c r="M20" s="32" t="s">
        <v>44</v>
      </c>
      <c r="N20" s="32" t="s">
        <v>60</v>
      </c>
      <c r="O20" s="32" t="s">
        <v>61</v>
      </c>
      <c r="P20" s="32" t="s">
        <v>62</v>
      </c>
      <c r="Q20" s="32" t="s">
        <v>63</v>
      </c>
      <c r="R20" s="49" t="s">
        <v>64</v>
      </c>
      <c r="S20" s="50" t="s">
        <v>65</v>
      </c>
    </row>
    <row r="21" spans="2:19" ht="18.75" x14ac:dyDescent="0.3">
      <c r="B21" s="56" t="s">
        <v>116</v>
      </c>
      <c r="C21" s="10" t="s">
        <v>67</v>
      </c>
      <c r="D21" s="10">
        <v>1</v>
      </c>
      <c r="E21" s="10">
        <v>1</v>
      </c>
      <c r="F21" s="10">
        <v>0</v>
      </c>
      <c r="G21" s="125">
        <v>3</v>
      </c>
      <c r="H21" s="10">
        <v>0</v>
      </c>
      <c r="I21" s="10">
        <v>1</v>
      </c>
      <c r="J21" s="10">
        <v>0</v>
      </c>
      <c r="K21" s="10">
        <v>7</v>
      </c>
      <c r="L21" s="10">
        <v>4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3">
        <v>0</v>
      </c>
      <c r="S21" s="20">
        <v>1.6666666666666667</v>
      </c>
    </row>
    <row r="22" spans="2:19" x14ac:dyDescent="0.25">
      <c r="B22" s="53"/>
      <c r="C22" s="10" t="s">
        <v>68</v>
      </c>
      <c r="D22" s="10">
        <v>1</v>
      </c>
      <c r="E22" s="10">
        <v>1</v>
      </c>
      <c r="F22" s="10">
        <v>0</v>
      </c>
      <c r="G22" s="125">
        <v>3</v>
      </c>
      <c r="H22" s="10">
        <v>1</v>
      </c>
      <c r="I22" s="10">
        <v>1</v>
      </c>
      <c r="J22" s="10">
        <v>0</v>
      </c>
      <c r="K22" s="10">
        <v>3</v>
      </c>
      <c r="L22" s="10">
        <v>4</v>
      </c>
      <c r="M22" s="10">
        <v>0</v>
      </c>
      <c r="N22" s="10">
        <v>3</v>
      </c>
      <c r="O22" s="10">
        <v>0</v>
      </c>
      <c r="P22" s="10">
        <v>0</v>
      </c>
      <c r="Q22" s="10">
        <v>0</v>
      </c>
      <c r="R22" s="13">
        <v>3</v>
      </c>
      <c r="S22" s="20">
        <v>1.6666666666666667</v>
      </c>
    </row>
    <row r="23" spans="2:19" x14ac:dyDescent="0.25">
      <c r="B23" s="53"/>
      <c r="C23" s="10" t="s">
        <v>69</v>
      </c>
      <c r="D23" s="35">
        <v>3</v>
      </c>
      <c r="E23" s="35">
        <v>3</v>
      </c>
      <c r="F23" s="35">
        <v>0</v>
      </c>
      <c r="G23" s="185">
        <v>7.2</v>
      </c>
      <c r="H23" s="35">
        <v>7</v>
      </c>
      <c r="I23" s="35">
        <v>6</v>
      </c>
      <c r="J23" s="35">
        <v>0</v>
      </c>
      <c r="K23" s="35">
        <v>9</v>
      </c>
      <c r="L23" s="35">
        <v>12</v>
      </c>
      <c r="M23" s="35">
        <v>1</v>
      </c>
      <c r="N23" s="35">
        <v>3</v>
      </c>
      <c r="O23" s="35">
        <v>0</v>
      </c>
      <c r="P23" s="35">
        <v>1</v>
      </c>
      <c r="Q23" s="35">
        <v>0</v>
      </c>
      <c r="R23" s="13">
        <v>8.2245430809399469</v>
      </c>
      <c r="S23" s="20">
        <v>2.3498694516971277</v>
      </c>
    </row>
    <row r="24" spans="2:19" x14ac:dyDescent="0.25">
      <c r="B24" s="53"/>
      <c r="C24" s="15" t="s">
        <v>78</v>
      </c>
      <c r="D24" s="15">
        <v>5</v>
      </c>
      <c r="E24" s="15">
        <v>5</v>
      </c>
      <c r="F24" s="15">
        <v>0</v>
      </c>
      <c r="G24" s="15">
        <v>13.2</v>
      </c>
      <c r="H24" s="15">
        <v>8</v>
      </c>
      <c r="I24" s="15">
        <v>8</v>
      </c>
      <c r="J24" s="15">
        <v>0</v>
      </c>
      <c r="K24" s="15">
        <v>19</v>
      </c>
      <c r="L24" s="15">
        <v>20</v>
      </c>
      <c r="M24" s="15">
        <v>1</v>
      </c>
      <c r="N24" s="15">
        <v>6</v>
      </c>
      <c r="O24" s="15">
        <v>0</v>
      </c>
      <c r="P24" s="15">
        <v>1</v>
      </c>
      <c r="Q24" s="15">
        <v>0</v>
      </c>
      <c r="R24" s="51">
        <v>5.2708638360175692</v>
      </c>
      <c r="S24" s="52">
        <v>2.1212121212121211</v>
      </c>
    </row>
    <row r="25" spans="2:19" x14ac:dyDescent="0.25">
      <c r="B25" s="53"/>
      <c r="C25" s="15"/>
      <c r="D25" s="10"/>
      <c r="E25" s="10"/>
      <c r="F25" s="10"/>
      <c r="G25" s="171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3"/>
      <c r="S25" s="20"/>
    </row>
    <row r="26" spans="2:19" x14ac:dyDescent="0.25">
      <c r="B26" s="53"/>
      <c r="C26" s="15" t="s">
        <v>79</v>
      </c>
      <c r="D26" s="10"/>
      <c r="E26" s="10"/>
      <c r="F26" s="10"/>
      <c r="G26" s="171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3"/>
      <c r="S26" s="20"/>
    </row>
    <row r="27" spans="2:19" x14ac:dyDescent="0.25">
      <c r="B27" s="53"/>
      <c r="C27" s="10" t="s">
        <v>76</v>
      </c>
      <c r="D27" s="35">
        <v>1</v>
      </c>
      <c r="E27" s="35">
        <v>1</v>
      </c>
      <c r="F27" s="35">
        <v>1</v>
      </c>
      <c r="G27" s="193">
        <v>4</v>
      </c>
      <c r="H27" s="35">
        <v>0</v>
      </c>
      <c r="I27" s="35">
        <v>1</v>
      </c>
      <c r="J27" s="35">
        <v>0</v>
      </c>
      <c r="K27" s="35">
        <v>7</v>
      </c>
      <c r="L27" s="35">
        <v>0</v>
      </c>
      <c r="M27" s="35">
        <v>0</v>
      </c>
      <c r="N27" s="35">
        <v>0</v>
      </c>
      <c r="O27" s="35">
        <v>1</v>
      </c>
      <c r="P27" s="35">
        <v>0</v>
      </c>
      <c r="Q27" s="35">
        <v>0</v>
      </c>
      <c r="R27" s="13">
        <v>0</v>
      </c>
      <c r="S27" s="20">
        <v>0.25</v>
      </c>
    </row>
    <row r="28" spans="2:19" x14ac:dyDescent="0.25">
      <c r="B28" s="53"/>
      <c r="C28" s="10" t="s">
        <v>103</v>
      </c>
      <c r="D28" s="10">
        <v>1</v>
      </c>
      <c r="E28" s="10">
        <v>1</v>
      </c>
      <c r="F28" s="10">
        <v>0</v>
      </c>
      <c r="G28" s="125">
        <v>4</v>
      </c>
      <c r="H28" s="10">
        <v>1</v>
      </c>
      <c r="I28" s="10">
        <v>1</v>
      </c>
      <c r="J28" s="10">
        <v>0</v>
      </c>
      <c r="K28" s="10">
        <v>3</v>
      </c>
      <c r="L28" s="10">
        <v>4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3">
        <v>1.75</v>
      </c>
      <c r="S28" s="20">
        <v>1.25</v>
      </c>
    </row>
    <row r="29" spans="2:19" x14ac:dyDescent="0.25">
      <c r="B29" s="53"/>
      <c r="C29" s="15" t="s">
        <v>79</v>
      </c>
      <c r="D29" s="15">
        <v>2</v>
      </c>
      <c r="E29" s="15">
        <v>2</v>
      </c>
      <c r="F29" s="15">
        <v>1</v>
      </c>
      <c r="G29" s="191">
        <v>8</v>
      </c>
      <c r="H29" s="15">
        <v>1</v>
      </c>
      <c r="I29" s="15">
        <v>2</v>
      </c>
      <c r="J29" s="15">
        <v>0</v>
      </c>
      <c r="K29" s="15">
        <v>10</v>
      </c>
      <c r="L29" s="15">
        <v>4</v>
      </c>
      <c r="M29" s="15">
        <v>0</v>
      </c>
      <c r="N29" s="15">
        <v>0</v>
      </c>
      <c r="O29" s="15">
        <v>1</v>
      </c>
      <c r="P29" s="15">
        <v>0</v>
      </c>
      <c r="Q29" s="15">
        <v>0</v>
      </c>
      <c r="R29" s="51">
        <v>0.875</v>
      </c>
      <c r="S29" s="52">
        <v>0.75</v>
      </c>
    </row>
    <row r="30" spans="2:19" x14ac:dyDescent="0.25">
      <c r="B30" s="53"/>
      <c r="C30" s="6"/>
      <c r="F30" s="1"/>
      <c r="G30" s="183"/>
      <c r="H30" s="1"/>
      <c r="I30" s="1"/>
      <c r="J30" s="1"/>
      <c r="K30" s="1"/>
      <c r="L30" s="1"/>
      <c r="M30" s="1"/>
      <c r="N30" s="1"/>
      <c r="O30" s="1"/>
      <c r="P30" s="1"/>
      <c r="Q30" s="1"/>
      <c r="R30" s="51"/>
      <c r="S30" s="52"/>
    </row>
    <row r="31" spans="2:19" ht="15" customHeight="1" thickBot="1" x14ac:dyDescent="0.3">
      <c r="B31" s="33"/>
      <c r="C31" s="16" t="s">
        <v>81</v>
      </c>
      <c r="D31" s="16">
        <v>7</v>
      </c>
      <c r="E31" s="16">
        <v>7</v>
      </c>
      <c r="F31" s="16">
        <v>1</v>
      </c>
      <c r="G31" s="182">
        <v>21.2</v>
      </c>
      <c r="H31" s="16">
        <v>9</v>
      </c>
      <c r="I31" s="16">
        <v>10</v>
      </c>
      <c r="J31" s="16">
        <v>0</v>
      </c>
      <c r="K31" s="16">
        <v>29</v>
      </c>
      <c r="L31" s="16">
        <v>24</v>
      </c>
      <c r="M31" s="16">
        <v>1</v>
      </c>
      <c r="N31" s="16">
        <v>6</v>
      </c>
      <c r="O31" s="16">
        <v>1</v>
      </c>
      <c r="P31" s="16">
        <v>1</v>
      </c>
      <c r="Q31" s="16">
        <v>0</v>
      </c>
      <c r="R31" s="148">
        <v>3.4487534626038783</v>
      </c>
      <c r="S31" s="149">
        <v>1.5697137580794089</v>
      </c>
    </row>
    <row r="32" spans="2:19" ht="15" customHeight="1" x14ac:dyDescent="0.25">
      <c r="B32" s="32"/>
      <c r="C32" s="71"/>
      <c r="D32" s="71"/>
      <c r="E32" s="71"/>
      <c r="F32" s="71"/>
      <c r="G32" s="188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2"/>
      <c r="S32" s="72"/>
    </row>
    <row r="33" spans="2:21" ht="15" customHeight="1" thickBot="1" x14ac:dyDescent="0.3">
      <c r="B33" s="70"/>
      <c r="C33" s="59"/>
      <c r="D33" s="59"/>
      <c r="E33" s="59"/>
      <c r="F33" s="59"/>
      <c r="G33" s="18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64"/>
      <c r="S33" s="64"/>
    </row>
    <row r="34" spans="2:21" ht="18.75" x14ac:dyDescent="0.3">
      <c r="B34" s="55" t="s">
        <v>100</v>
      </c>
      <c r="C34" s="32" t="s">
        <v>78</v>
      </c>
      <c r="D34" s="32" t="s">
        <v>56</v>
      </c>
      <c r="E34" s="32" t="s">
        <v>57</v>
      </c>
      <c r="F34" s="32" t="s">
        <v>58</v>
      </c>
      <c r="G34" s="184" t="s">
        <v>18</v>
      </c>
      <c r="H34" s="32" t="s">
        <v>19</v>
      </c>
      <c r="I34" s="32" t="s">
        <v>59</v>
      </c>
      <c r="J34" s="32" t="s">
        <v>42</v>
      </c>
      <c r="K34" s="32" t="s">
        <v>5</v>
      </c>
      <c r="L34" s="32" t="s">
        <v>4</v>
      </c>
      <c r="M34" s="32" t="s">
        <v>44</v>
      </c>
      <c r="N34" s="32" t="s">
        <v>60</v>
      </c>
      <c r="O34" s="32" t="s">
        <v>61</v>
      </c>
      <c r="P34" s="32" t="s">
        <v>62</v>
      </c>
      <c r="Q34" s="32" t="s">
        <v>63</v>
      </c>
      <c r="R34" s="49" t="s">
        <v>64</v>
      </c>
      <c r="S34" s="50" t="s">
        <v>65</v>
      </c>
    </row>
    <row r="35" spans="2:21" ht="18.75" x14ac:dyDescent="0.3">
      <c r="B35" s="56" t="s">
        <v>102</v>
      </c>
      <c r="C35" s="10" t="s">
        <v>67</v>
      </c>
      <c r="D35" s="10">
        <v>4</v>
      </c>
      <c r="E35" s="10">
        <v>0</v>
      </c>
      <c r="F35" s="10">
        <v>0</v>
      </c>
      <c r="G35" s="125">
        <v>4</v>
      </c>
      <c r="H35" s="10">
        <v>7</v>
      </c>
      <c r="I35" s="10">
        <v>5</v>
      </c>
      <c r="J35" s="10">
        <v>0</v>
      </c>
      <c r="K35" s="10">
        <v>5</v>
      </c>
      <c r="L35" s="10">
        <v>10</v>
      </c>
      <c r="M35" s="10">
        <v>1</v>
      </c>
      <c r="N35" s="10">
        <v>4</v>
      </c>
      <c r="O35" s="10">
        <v>0</v>
      </c>
      <c r="P35" s="10">
        <v>1</v>
      </c>
      <c r="Q35" s="10">
        <v>0</v>
      </c>
      <c r="R35" s="13">
        <v>15.75</v>
      </c>
      <c r="S35" s="20">
        <v>3.75</v>
      </c>
    </row>
    <row r="36" spans="2:21" x14ac:dyDescent="0.25">
      <c r="B36" s="53"/>
      <c r="C36" s="10" t="s">
        <v>68</v>
      </c>
      <c r="D36" s="10">
        <v>4</v>
      </c>
      <c r="E36" s="10">
        <v>0</v>
      </c>
      <c r="F36" s="10">
        <v>0</v>
      </c>
      <c r="G36" s="171">
        <v>9.1</v>
      </c>
      <c r="H36" s="10">
        <v>9</v>
      </c>
      <c r="I36" s="10">
        <v>11</v>
      </c>
      <c r="J36" s="10">
        <v>1</v>
      </c>
      <c r="K36" s="10">
        <v>7</v>
      </c>
      <c r="L36" s="10">
        <v>10</v>
      </c>
      <c r="M36" s="10">
        <v>0</v>
      </c>
      <c r="N36" s="10">
        <v>1</v>
      </c>
      <c r="O36" s="10">
        <v>0</v>
      </c>
      <c r="P36" s="10">
        <v>1</v>
      </c>
      <c r="Q36" s="10">
        <v>0</v>
      </c>
      <c r="R36" s="13">
        <v>8.6816720257234721</v>
      </c>
      <c r="S36" s="20">
        <v>2.2508038585209005</v>
      </c>
    </row>
    <row r="37" spans="2:21" x14ac:dyDescent="0.25">
      <c r="B37" s="53"/>
      <c r="C37" s="10" t="s">
        <v>69</v>
      </c>
      <c r="D37" s="35">
        <v>3</v>
      </c>
      <c r="E37" s="35">
        <v>0</v>
      </c>
      <c r="F37" s="35">
        <v>0</v>
      </c>
      <c r="G37" s="193">
        <v>5</v>
      </c>
      <c r="H37" s="35">
        <v>4</v>
      </c>
      <c r="I37" s="35">
        <v>3</v>
      </c>
      <c r="J37" s="35">
        <v>1</v>
      </c>
      <c r="K37" s="35">
        <v>7</v>
      </c>
      <c r="L37" s="35">
        <v>8</v>
      </c>
      <c r="M37" s="35">
        <v>1</v>
      </c>
      <c r="N37" s="35">
        <v>1</v>
      </c>
      <c r="O37" s="35">
        <v>2</v>
      </c>
      <c r="P37" s="35">
        <v>1</v>
      </c>
      <c r="Q37" s="35">
        <v>0</v>
      </c>
      <c r="R37" s="13">
        <v>7.2</v>
      </c>
      <c r="S37" s="20">
        <v>2.2000000000000002</v>
      </c>
    </row>
    <row r="38" spans="2:21" x14ac:dyDescent="0.25">
      <c r="B38" s="53"/>
      <c r="C38" s="10" t="s">
        <v>70</v>
      </c>
      <c r="D38" s="10">
        <v>1</v>
      </c>
      <c r="E38" s="10">
        <v>0</v>
      </c>
      <c r="F38" s="10">
        <v>0</v>
      </c>
      <c r="G38" s="10">
        <v>2</v>
      </c>
      <c r="H38" s="10">
        <v>4</v>
      </c>
      <c r="I38" s="10">
        <v>6</v>
      </c>
      <c r="J38" s="10">
        <v>0</v>
      </c>
      <c r="K38" s="10">
        <v>3</v>
      </c>
      <c r="L38" s="10">
        <v>2</v>
      </c>
      <c r="M38" s="10">
        <v>0</v>
      </c>
      <c r="N38" s="10">
        <v>1</v>
      </c>
      <c r="O38" s="10">
        <v>0</v>
      </c>
      <c r="P38" s="10">
        <v>0</v>
      </c>
      <c r="Q38" s="10">
        <v>0</v>
      </c>
      <c r="R38" s="13">
        <v>18</v>
      </c>
      <c r="S38" s="20">
        <v>4</v>
      </c>
    </row>
    <row r="39" spans="2:21" x14ac:dyDescent="0.25">
      <c r="B39" s="53"/>
      <c r="C39" s="15" t="s">
        <v>78</v>
      </c>
      <c r="D39" s="15">
        <v>12</v>
      </c>
      <c r="E39" s="15">
        <v>0</v>
      </c>
      <c r="F39" s="15">
        <v>0</v>
      </c>
      <c r="G39" s="181">
        <v>20.100000000000001</v>
      </c>
      <c r="H39" s="15">
        <v>24</v>
      </c>
      <c r="I39" s="15">
        <v>25</v>
      </c>
      <c r="J39" s="15">
        <v>2</v>
      </c>
      <c r="K39" s="15">
        <v>22</v>
      </c>
      <c r="L39" s="15">
        <v>30</v>
      </c>
      <c r="M39" s="15">
        <v>2</v>
      </c>
      <c r="N39" s="15">
        <v>7</v>
      </c>
      <c r="O39" s="15">
        <v>2</v>
      </c>
      <c r="P39" s="15">
        <v>3</v>
      </c>
      <c r="Q39" s="15">
        <v>0</v>
      </c>
      <c r="R39" s="51">
        <v>10.746268656716417</v>
      </c>
      <c r="S39" s="52">
        <v>2.7363184079601988</v>
      </c>
    </row>
    <row r="40" spans="2:21" x14ac:dyDescent="0.25">
      <c r="B40" s="53"/>
      <c r="C40" s="15"/>
      <c r="D40" s="15"/>
      <c r="E40" s="15"/>
      <c r="F40" s="15"/>
      <c r="G40" s="181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51"/>
      <c r="S40" s="52"/>
    </row>
    <row r="41" spans="2:21" x14ac:dyDescent="0.25">
      <c r="B41" s="53"/>
      <c r="C41" s="15" t="s">
        <v>79</v>
      </c>
      <c r="D41" s="15"/>
      <c r="E41" s="15"/>
      <c r="F41" s="15"/>
      <c r="G41" s="181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3"/>
      <c r="S41" s="52"/>
    </row>
    <row r="42" spans="2:21" x14ac:dyDescent="0.25">
      <c r="B42" s="53"/>
      <c r="C42" s="10" t="s">
        <v>76</v>
      </c>
      <c r="D42" s="35">
        <v>1</v>
      </c>
      <c r="E42" s="35">
        <v>0</v>
      </c>
      <c r="F42" s="35">
        <v>0</v>
      </c>
      <c r="G42" s="194">
        <v>0.1</v>
      </c>
      <c r="H42" s="35">
        <v>2</v>
      </c>
      <c r="I42" s="35">
        <v>0</v>
      </c>
      <c r="J42" s="35">
        <v>0</v>
      </c>
      <c r="K42" s="35">
        <v>1</v>
      </c>
      <c r="L42" s="35">
        <v>4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13">
        <v>42.424242424242422</v>
      </c>
      <c r="S42" s="20">
        <v>12.121212121212121</v>
      </c>
    </row>
    <row r="43" spans="2:21" x14ac:dyDescent="0.25">
      <c r="B43" s="53"/>
      <c r="C43" s="10" t="s">
        <v>110</v>
      </c>
      <c r="D43" s="10">
        <v>1</v>
      </c>
      <c r="E43" s="10">
        <v>1</v>
      </c>
      <c r="F43" s="10">
        <v>0</v>
      </c>
      <c r="G43" s="193">
        <v>1</v>
      </c>
      <c r="H43" s="10">
        <v>1</v>
      </c>
      <c r="I43" s="10">
        <v>2</v>
      </c>
      <c r="J43" s="10">
        <v>0</v>
      </c>
      <c r="K43" s="10">
        <v>1</v>
      </c>
      <c r="L43" s="10">
        <v>0</v>
      </c>
      <c r="M43" s="10">
        <v>0</v>
      </c>
      <c r="N43" s="10">
        <v>1</v>
      </c>
      <c r="O43" s="10">
        <v>0</v>
      </c>
      <c r="P43" s="10">
        <v>0</v>
      </c>
      <c r="Q43" s="10">
        <v>0</v>
      </c>
      <c r="R43" s="13">
        <v>7</v>
      </c>
      <c r="S43" s="20">
        <v>2</v>
      </c>
    </row>
    <row r="44" spans="2:21" x14ac:dyDescent="0.25">
      <c r="B44" s="53"/>
      <c r="C44" s="15" t="s">
        <v>79</v>
      </c>
      <c r="D44" s="15">
        <v>2</v>
      </c>
      <c r="E44" s="15">
        <v>1</v>
      </c>
      <c r="F44" s="15">
        <v>0</v>
      </c>
      <c r="G44" s="190">
        <v>1.1000000000000001</v>
      </c>
      <c r="H44" s="15">
        <v>3</v>
      </c>
      <c r="I44" s="15">
        <v>2</v>
      </c>
      <c r="J44" s="15">
        <v>0</v>
      </c>
      <c r="K44" s="15">
        <v>2</v>
      </c>
      <c r="L44" s="15">
        <v>4</v>
      </c>
      <c r="M44" s="15">
        <v>0</v>
      </c>
      <c r="N44" s="15">
        <v>1</v>
      </c>
      <c r="O44" s="15">
        <v>0</v>
      </c>
      <c r="P44" s="15">
        <v>0</v>
      </c>
      <c r="Q44" s="15">
        <v>0</v>
      </c>
      <c r="R44" s="51">
        <v>15.789473684210526</v>
      </c>
      <c r="S44" s="52">
        <v>4.511278195488722</v>
      </c>
    </row>
    <row r="45" spans="2:21" x14ac:dyDescent="0.25">
      <c r="B45" s="53"/>
      <c r="C45" s="6"/>
      <c r="D45" s="6"/>
      <c r="E45" s="6"/>
      <c r="F45" s="6"/>
      <c r="G45" s="186"/>
      <c r="H45" s="6"/>
      <c r="I45" s="6"/>
      <c r="J45" s="6"/>
      <c r="K45" s="6"/>
      <c r="L45" s="6"/>
      <c r="M45" s="6"/>
      <c r="N45" s="6"/>
      <c r="O45" s="6"/>
      <c r="P45" s="6"/>
      <c r="Q45" s="6"/>
      <c r="R45" s="34"/>
      <c r="S45" s="54"/>
    </row>
    <row r="46" spans="2:21" ht="15.75" thickBot="1" x14ac:dyDescent="0.3">
      <c r="B46" s="33"/>
      <c r="C46" s="16" t="s">
        <v>81</v>
      </c>
      <c r="D46" s="16">
        <v>14</v>
      </c>
      <c r="E46" s="16">
        <v>1</v>
      </c>
      <c r="F46" s="16">
        <v>0</v>
      </c>
      <c r="G46" s="182">
        <v>21.2</v>
      </c>
      <c r="H46" s="16">
        <v>27</v>
      </c>
      <c r="I46" s="16">
        <v>27</v>
      </c>
      <c r="J46" s="16">
        <v>2</v>
      </c>
      <c r="K46" s="16">
        <v>24</v>
      </c>
      <c r="L46" s="16">
        <v>34</v>
      </c>
      <c r="M46" s="16">
        <v>2</v>
      </c>
      <c r="N46" s="16">
        <v>8</v>
      </c>
      <c r="O46" s="16">
        <v>2</v>
      </c>
      <c r="P46" s="16">
        <v>3</v>
      </c>
      <c r="Q46" s="16">
        <v>0</v>
      </c>
      <c r="R46" s="148">
        <v>11.339244050396641</v>
      </c>
      <c r="S46" s="149">
        <v>2.8464769015398974</v>
      </c>
      <c r="U46" s="14"/>
    </row>
    <row r="47" spans="2:21" x14ac:dyDescent="0.25">
      <c r="B47" s="15"/>
      <c r="C47" s="6"/>
      <c r="D47" s="6"/>
      <c r="E47" s="6"/>
      <c r="F47" s="6"/>
      <c r="G47" s="186"/>
      <c r="H47" s="6"/>
      <c r="I47" s="6"/>
      <c r="J47" s="6"/>
      <c r="K47" s="6"/>
      <c r="L47" s="6"/>
      <c r="M47" s="6"/>
      <c r="N47" s="6"/>
      <c r="O47" s="6"/>
      <c r="P47" s="6"/>
      <c r="Q47" s="6"/>
      <c r="R47" s="34"/>
      <c r="S47" s="34"/>
      <c r="U47" s="14"/>
    </row>
    <row r="48" spans="2:21" ht="15.75" thickBot="1" x14ac:dyDescent="0.3">
      <c r="B48" s="15"/>
      <c r="C48" s="6"/>
      <c r="D48" s="6"/>
      <c r="E48" s="6"/>
      <c r="F48" s="6"/>
      <c r="G48" s="186"/>
      <c r="H48" s="6"/>
      <c r="I48" s="6"/>
      <c r="J48" s="6"/>
      <c r="K48" s="6"/>
      <c r="L48" s="6"/>
      <c r="M48" s="6"/>
      <c r="N48" s="6"/>
      <c r="O48" s="6"/>
      <c r="P48" s="6"/>
      <c r="Q48" s="6"/>
      <c r="R48" s="34"/>
      <c r="S48" s="34"/>
      <c r="U48" s="14"/>
    </row>
    <row r="49" spans="2:21" ht="18.75" x14ac:dyDescent="0.3">
      <c r="B49" s="55" t="s">
        <v>106</v>
      </c>
      <c r="C49" s="32" t="s">
        <v>78</v>
      </c>
      <c r="D49" s="32" t="s">
        <v>56</v>
      </c>
      <c r="E49" s="32" t="s">
        <v>57</v>
      </c>
      <c r="F49" s="32" t="s">
        <v>58</v>
      </c>
      <c r="G49" s="184" t="s">
        <v>18</v>
      </c>
      <c r="H49" s="32" t="s">
        <v>19</v>
      </c>
      <c r="I49" s="32" t="s">
        <v>59</v>
      </c>
      <c r="J49" s="32" t="s">
        <v>42</v>
      </c>
      <c r="K49" s="32" t="s">
        <v>5</v>
      </c>
      <c r="L49" s="32" t="s">
        <v>4</v>
      </c>
      <c r="M49" s="32" t="s">
        <v>44</v>
      </c>
      <c r="N49" s="32" t="s">
        <v>60</v>
      </c>
      <c r="O49" s="32" t="s">
        <v>61</v>
      </c>
      <c r="P49" s="32" t="s">
        <v>62</v>
      </c>
      <c r="Q49" s="32" t="s">
        <v>63</v>
      </c>
      <c r="R49" s="49" t="s">
        <v>64</v>
      </c>
      <c r="S49" s="50" t="s">
        <v>65</v>
      </c>
      <c r="U49" s="14"/>
    </row>
    <row r="50" spans="2:21" ht="18.75" x14ac:dyDescent="0.3">
      <c r="B50" s="56" t="s">
        <v>114</v>
      </c>
      <c r="C50" s="10" t="s">
        <v>67</v>
      </c>
      <c r="D50" s="10">
        <v>2</v>
      </c>
      <c r="E50" s="10">
        <v>0</v>
      </c>
      <c r="F50" s="10">
        <v>0</v>
      </c>
      <c r="G50" s="10">
        <v>2</v>
      </c>
      <c r="H50" s="10">
        <v>1</v>
      </c>
      <c r="I50" s="10">
        <v>2</v>
      </c>
      <c r="J50" s="10">
        <v>0</v>
      </c>
      <c r="K50" s="10">
        <v>2</v>
      </c>
      <c r="L50" s="10">
        <v>4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3">
        <v>4.5</v>
      </c>
      <c r="S50" s="20">
        <v>3</v>
      </c>
      <c r="U50" s="14"/>
    </row>
    <row r="51" spans="2:21" x14ac:dyDescent="0.25">
      <c r="B51" s="58"/>
      <c r="C51" s="15" t="s">
        <v>78</v>
      </c>
      <c r="D51" s="15">
        <v>2</v>
      </c>
      <c r="E51" s="15">
        <v>0</v>
      </c>
      <c r="F51" s="15">
        <v>0</v>
      </c>
      <c r="G51" s="15">
        <v>2</v>
      </c>
      <c r="H51" s="15">
        <v>1</v>
      </c>
      <c r="I51" s="15">
        <v>2</v>
      </c>
      <c r="J51" s="15">
        <v>0</v>
      </c>
      <c r="K51" s="15">
        <v>2</v>
      </c>
      <c r="L51" s="15">
        <v>4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51">
        <v>4.5</v>
      </c>
      <c r="S51" s="52">
        <v>3</v>
      </c>
      <c r="U51" s="14"/>
    </row>
    <row r="52" spans="2:21" x14ac:dyDescent="0.25">
      <c r="B52" s="58"/>
      <c r="C52" s="15"/>
      <c r="D52" s="15"/>
      <c r="E52" s="15"/>
      <c r="F52" s="15"/>
      <c r="G52" s="181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51"/>
      <c r="S52" s="52"/>
      <c r="U52" s="14"/>
    </row>
    <row r="53" spans="2:21" x14ac:dyDescent="0.25">
      <c r="B53" s="58"/>
      <c r="C53" s="15" t="s">
        <v>79</v>
      </c>
      <c r="D53" s="15"/>
      <c r="E53" s="15"/>
      <c r="F53" s="15"/>
      <c r="G53" s="181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51"/>
      <c r="S53" s="52"/>
      <c r="U53" s="14"/>
    </row>
    <row r="54" spans="2:21" x14ac:dyDescent="0.25">
      <c r="B54" s="58"/>
      <c r="C54" s="10" t="s">
        <v>76</v>
      </c>
      <c r="D54" s="10">
        <v>1</v>
      </c>
      <c r="E54" s="10">
        <v>0</v>
      </c>
      <c r="F54" s="10">
        <v>0</v>
      </c>
      <c r="G54" s="171">
        <v>2.2000000000000002</v>
      </c>
      <c r="H54" s="10">
        <v>0</v>
      </c>
      <c r="I54" s="10">
        <v>2</v>
      </c>
      <c r="J54" s="10">
        <v>0</v>
      </c>
      <c r="K54" s="10">
        <v>1</v>
      </c>
      <c r="L54" s="10">
        <v>1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3">
        <v>0</v>
      </c>
      <c r="S54" s="20">
        <v>1.1278195488721805</v>
      </c>
      <c r="U54" s="14"/>
    </row>
    <row r="55" spans="2:21" x14ac:dyDescent="0.25">
      <c r="B55" s="58"/>
      <c r="C55" s="10" t="s">
        <v>94</v>
      </c>
      <c r="D55" s="10">
        <v>1</v>
      </c>
      <c r="E55" s="10">
        <v>0</v>
      </c>
      <c r="F55" s="10">
        <v>0</v>
      </c>
      <c r="G55" s="125">
        <v>1</v>
      </c>
      <c r="H55" s="10">
        <v>5</v>
      </c>
      <c r="I55" s="10">
        <v>5</v>
      </c>
      <c r="J55" s="10">
        <v>0</v>
      </c>
      <c r="K55" s="10">
        <v>1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3">
        <v>35</v>
      </c>
      <c r="S55" s="20">
        <v>5</v>
      </c>
      <c r="U55" s="14"/>
    </row>
    <row r="56" spans="2:21" x14ac:dyDescent="0.25">
      <c r="B56" s="58"/>
      <c r="C56" s="10" t="s">
        <v>110</v>
      </c>
      <c r="D56" s="10">
        <v>1</v>
      </c>
      <c r="E56" s="10">
        <v>0</v>
      </c>
      <c r="F56" s="10">
        <v>0</v>
      </c>
      <c r="G56" s="171">
        <v>2.1</v>
      </c>
      <c r="H56" s="10">
        <v>1</v>
      </c>
      <c r="I56" s="10">
        <v>4</v>
      </c>
      <c r="J56" s="10">
        <v>0</v>
      </c>
      <c r="K56" s="10">
        <v>3</v>
      </c>
      <c r="L56" s="10">
        <v>1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3">
        <v>3.0042918454935621</v>
      </c>
      <c r="S56" s="20">
        <v>2.1459227467811157</v>
      </c>
      <c r="U56" s="14"/>
    </row>
    <row r="57" spans="2:21" x14ac:dyDescent="0.25">
      <c r="B57" s="53"/>
      <c r="C57" s="15" t="s">
        <v>79</v>
      </c>
      <c r="D57" s="15">
        <v>3</v>
      </c>
      <c r="E57" s="15">
        <v>0</v>
      </c>
      <c r="F57" s="15">
        <v>0</v>
      </c>
      <c r="G57" s="15">
        <v>6</v>
      </c>
      <c r="H57" s="15">
        <v>6</v>
      </c>
      <c r="I57" s="15">
        <v>11</v>
      </c>
      <c r="J57" s="15">
        <v>0</v>
      </c>
      <c r="K57" s="15">
        <v>5</v>
      </c>
      <c r="L57" s="15">
        <v>2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51">
        <v>7.0116861435726205</v>
      </c>
      <c r="S57" s="52">
        <v>2.1702838063439063</v>
      </c>
      <c r="U57" s="14"/>
    </row>
    <row r="58" spans="2:21" x14ac:dyDescent="0.25">
      <c r="B58" s="53"/>
      <c r="C58" s="15"/>
      <c r="D58" s="6"/>
      <c r="E58" s="6"/>
      <c r="F58" s="6"/>
      <c r="G58" s="186"/>
      <c r="H58" s="6"/>
      <c r="I58" s="6"/>
      <c r="J58" s="6"/>
      <c r="K58" s="6"/>
      <c r="L58" s="6"/>
      <c r="M58" s="6"/>
      <c r="N58" s="6"/>
      <c r="O58" s="6"/>
      <c r="P58" s="6"/>
      <c r="Q58" s="6"/>
      <c r="R58" s="51"/>
      <c r="S58" s="52"/>
      <c r="U58" s="14"/>
    </row>
    <row r="59" spans="2:21" ht="15.75" thickBot="1" x14ac:dyDescent="0.3">
      <c r="B59" s="33"/>
      <c r="C59" s="16" t="s">
        <v>81</v>
      </c>
      <c r="D59" s="16">
        <v>5</v>
      </c>
      <c r="E59" s="16">
        <v>0</v>
      </c>
      <c r="F59" s="16">
        <v>0</v>
      </c>
      <c r="G59" s="16">
        <v>8</v>
      </c>
      <c r="H59" s="16">
        <v>7</v>
      </c>
      <c r="I59" s="16">
        <v>13</v>
      </c>
      <c r="J59" s="16">
        <v>0</v>
      </c>
      <c r="K59" s="16">
        <v>7</v>
      </c>
      <c r="L59" s="16">
        <v>6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48">
        <v>6.3078848560700873</v>
      </c>
      <c r="S59" s="149">
        <v>2.3779724655819776</v>
      </c>
      <c r="U59" s="14"/>
    </row>
    <row r="60" spans="2:21" x14ac:dyDescent="0.25">
      <c r="B60" s="15"/>
      <c r="C60" s="6"/>
      <c r="D60" s="6"/>
      <c r="E60" s="6"/>
      <c r="F60" s="6"/>
      <c r="G60" s="186"/>
      <c r="H60" s="6"/>
      <c r="I60" s="6"/>
      <c r="J60" s="6"/>
      <c r="K60" s="6"/>
      <c r="L60" s="6"/>
      <c r="M60" s="6"/>
      <c r="N60" s="6"/>
      <c r="O60" s="6"/>
      <c r="P60" s="6"/>
      <c r="Q60" s="6"/>
      <c r="R60" s="34"/>
      <c r="S60" s="34"/>
      <c r="U60" s="14"/>
    </row>
    <row r="61" spans="2:21" ht="15.75" thickBot="1" x14ac:dyDescent="0.3">
      <c r="B61" s="15"/>
      <c r="C61" s="6"/>
      <c r="D61" s="6"/>
      <c r="E61" s="6"/>
      <c r="F61" s="6"/>
      <c r="G61" s="186"/>
      <c r="H61" s="6"/>
      <c r="I61" s="6"/>
      <c r="J61" s="6"/>
      <c r="K61" s="6"/>
      <c r="L61" s="6"/>
      <c r="M61" s="6"/>
      <c r="N61" s="6"/>
      <c r="O61" s="6"/>
      <c r="P61" s="6"/>
      <c r="Q61" s="6"/>
      <c r="R61" s="34"/>
      <c r="S61" s="34"/>
      <c r="U61" s="14"/>
    </row>
    <row r="62" spans="2:21" ht="18.75" x14ac:dyDescent="0.3">
      <c r="B62" s="55" t="s">
        <v>21</v>
      </c>
      <c r="C62" s="32" t="s">
        <v>78</v>
      </c>
      <c r="D62" s="32" t="s">
        <v>56</v>
      </c>
      <c r="E62" s="32" t="s">
        <v>57</v>
      </c>
      <c r="F62" s="32" t="s">
        <v>58</v>
      </c>
      <c r="G62" s="184" t="s">
        <v>18</v>
      </c>
      <c r="H62" s="32" t="s">
        <v>19</v>
      </c>
      <c r="I62" s="32" t="s">
        <v>59</v>
      </c>
      <c r="J62" s="32" t="s">
        <v>42</v>
      </c>
      <c r="K62" s="32" t="s">
        <v>5</v>
      </c>
      <c r="L62" s="32" t="s">
        <v>4</v>
      </c>
      <c r="M62" s="32" t="s">
        <v>44</v>
      </c>
      <c r="N62" s="32" t="s">
        <v>60</v>
      </c>
      <c r="O62" s="32" t="s">
        <v>61</v>
      </c>
      <c r="P62" s="32" t="s">
        <v>62</v>
      </c>
      <c r="Q62" s="32" t="s">
        <v>63</v>
      </c>
      <c r="R62" s="49" t="s">
        <v>64</v>
      </c>
      <c r="S62" s="50" t="s">
        <v>65</v>
      </c>
      <c r="U62" s="14"/>
    </row>
    <row r="63" spans="2:21" ht="18.75" x14ac:dyDescent="0.3">
      <c r="B63" s="56" t="s">
        <v>119</v>
      </c>
      <c r="C63" s="10" t="s">
        <v>67</v>
      </c>
      <c r="D63" s="10">
        <v>2</v>
      </c>
      <c r="E63" s="10">
        <v>2</v>
      </c>
      <c r="F63" s="10">
        <v>0</v>
      </c>
      <c r="G63" s="10">
        <v>7</v>
      </c>
      <c r="H63" s="10">
        <v>5</v>
      </c>
      <c r="I63" s="10">
        <v>8</v>
      </c>
      <c r="J63" s="10">
        <v>1</v>
      </c>
      <c r="K63" s="10">
        <v>2</v>
      </c>
      <c r="L63" s="10">
        <v>7</v>
      </c>
      <c r="M63" s="10">
        <v>0</v>
      </c>
      <c r="N63" s="10">
        <v>1</v>
      </c>
      <c r="O63" s="10">
        <v>0</v>
      </c>
      <c r="P63" s="10">
        <v>0</v>
      </c>
      <c r="Q63" s="10">
        <v>0</v>
      </c>
      <c r="R63" s="13">
        <v>6.4285714285714288</v>
      </c>
      <c r="S63" s="20">
        <v>2.1428571428571428</v>
      </c>
      <c r="U63" s="14"/>
    </row>
    <row r="64" spans="2:21" x14ac:dyDescent="0.25">
      <c r="B64" s="58"/>
      <c r="C64" s="10" t="s">
        <v>68</v>
      </c>
      <c r="D64" s="10">
        <v>2</v>
      </c>
      <c r="E64" s="10">
        <v>1</v>
      </c>
      <c r="F64" s="10">
        <v>0</v>
      </c>
      <c r="G64" s="171">
        <v>6.2</v>
      </c>
      <c r="H64" s="10">
        <v>10</v>
      </c>
      <c r="I64" s="10">
        <v>17</v>
      </c>
      <c r="J64" s="10">
        <v>0</v>
      </c>
      <c r="K64" s="10">
        <v>5</v>
      </c>
      <c r="L64" s="10">
        <v>4</v>
      </c>
      <c r="M64" s="10">
        <v>1</v>
      </c>
      <c r="N64" s="10">
        <v>0</v>
      </c>
      <c r="O64" s="10">
        <v>0</v>
      </c>
      <c r="P64" s="10">
        <v>1</v>
      </c>
      <c r="Q64" s="10">
        <v>0</v>
      </c>
      <c r="R64" s="13">
        <v>14.516129032258064</v>
      </c>
      <c r="S64" s="20">
        <v>3.1531531531531529</v>
      </c>
      <c r="U64" s="14"/>
    </row>
    <row r="65" spans="2:21" x14ac:dyDescent="0.25">
      <c r="B65" s="58"/>
      <c r="C65" s="10" t="s">
        <v>69</v>
      </c>
      <c r="D65" s="10">
        <v>3</v>
      </c>
      <c r="E65" s="10">
        <v>0</v>
      </c>
      <c r="F65" s="10">
        <v>0</v>
      </c>
      <c r="G65" s="10">
        <v>2</v>
      </c>
      <c r="H65" s="10">
        <v>0</v>
      </c>
      <c r="I65" s="10">
        <v>2</v>
      </c>
      <c r="J65" s="10">
        <v>0</v>
      </c>
      <c r="K65" s="10">
        <v>1</v>
      </c>
      <c r="L65" s="10">
        <v>0</v>
      </c>
      <c r="M65" s="10">
        <v>1</v>
      </c>
      <c r="N65" s="10">
        <v>0</v>
      </c>
      <c r="O65" s="10">
        <v>0</v>
      </c>
      <c r="P65" s="10">
        <v>0</v>
      </c>
      <c r="Q65" s="10">
        <v>0</v>
      </c>
      <c r="R65" s="13">
        <v>0</v>
      </c>
      <c r="S65" s="20">
        <v>1</v>
      </c>
      <c r="U65" s="14"/>
    </row>
    <row r="66" spans="2:21" x14ac:dyDescent="0.25">
      <c r="B66" s="58"/>
      <c r="C66" s="10" t="s">
        <v>70</v>
      </c>
      <c r="D66" s="10">
        <v>1</v>
      </c>
      <c r="E66" s="10">
        <v>1</v>
      </c>
      <c r="F66" s="10">
        <v>0</v>
      </c>
      <c r="G66" s="10">
        <v>5</v>
      </c>
      <c r="H66" s="10">
        <v>0</v>
      </c>
      <c r="I66" s="10">
        <v>8</v>
      </c>
      <c r="J66" s="10">
        <v>0</v>
      </c>
      <c r="K66" s="10">
        <v>3</v>
      </c>
      <c r="L66" s="10">
        <v>0</v>
      </c>
      <c r="M66" s="10">
        <v>1</v>
      </c>
      <c r="N66" s="10">
        <v>0</v>
      </c>
      <c r="O66" s="10">
        <v>0</v>
      </c>
      <c r="P66" s="10">
        <v>0</v>
      </c>
      <c r="Q66" s="10">
        <v>0</v>
      </c>
      <c r="R66" s="13">
        <v>0</v>
      </c>
      <c r="S66" s="20">
        <v>1.6</v>
      </c>
      <c r="U66" s="14"/>
    </row>
    <row r="67" spans="2:21" x14ac:dyDescent="0.25">
      <c r="B67" s="58"/>
      <c r="C67" s="15" t="s">
        <v>78</v>
      </c>
      <c r="D67" s="15">
        <v>8</v>
      </c>
      <c r="E67" s="15">
        <v>4</v>
      </c>
      <c r="F67" s="15">
        <v>0</v>
      </c>
      <c r="G67" s="181">
        <v>20.2</v>
      </c>
      <c r="H67" s="15">
        <v>15</v>
      </c>
      <c r="I67" s="15">
        <v>35</v>
      </c>
      <c r="J67" s="15">
        <v>1</v>
      </c>
      <c r="K67" s="15">
        <v>11</v>
      </c>
      <c r="L67" s="15">
        <v>11</v>
      </c>
      <c r="M67" s="15">
        <v>3</v>
      </c>
      <c r="N67" s="15">
        <v>1</v>
      </c>
      <c r="O67" s="15">
        <v>0</v>
      </c>
      <c r="P67" s="15">
        <v>1</v>
      </c>
      <c r="Q67" s="15">
        <v>0</v>
      </c>
      <c r="R67" s="51">
        <v>6.6831683168316838</v>
      </c>
      <c r="S67" s="52">
        <v>6.13</v>
      </c>
      <c r="U67" s="14"/>
    </row>
    <row r="68" spans="2:21" x14ac:dyDescent="0.25">
      <c r="B68" s="58"/>
      <c r="C68" s="15"/>
      <c r="D68" s="15"/>
      <c r="E68" s="15"/>
      <c r="F68" s="15"/>
      <c r="G68" s="181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51"/>
      <c r="S68" s="52"/>
      <c r="U68" s="14"/>
    </row>
    <row r="69" spans="2:21" x14ac:dyDescent="0.25">
      <c r="B69" s="58"/>
      <c r="C69" s="15" t="s">
        <v>79</v>
      </c>
      <c r="D69" s="15"/>
      <c r="E69" s="15"/>
      <c r="F69" s="15"/>
      <c r="G69" s="181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51"/>
      <c r="S69" s="52"/>
      <c r="U69" s="14"/>
    </row>
    <row r="70" spans="2:21" x14ac:dyDescent="0.25">
      <c r="B70" s="58"/>
      <c r="C70" s="10" t="s">
        <v>94</v>
      </c>
      <c r="D70" s="10">
        <v>1</v>
      </c>
      <c r="E70" s="10">
        <v>1</v>
      </c>
      <c r="F70" s="10">
        <v>1</v>
      </c>
      <c r="G70" s="125">
        <v>6</v>
      </c>
      <c r="H70" s="10">
        <v>1</v>
      </c>
      <c r="I70" s="10">
        <v>5</v>
      </c>
      <c r="J70" s="10">
        <v>0</v>
      </c>
      <c r="K70" s="10">
        <v>8</v>
      </c>
      <c r="L70" s="10">
        <v>1</v>
      </c>
      <c r="M70" s="10">
        <v>1</v>
      </c>
      <c r="N70" s="10">
        <v>0</v>
      </c>
      <c r="O70" s="10">
        <v>1</v>
      </c>
      <c r="P70" s="10">
        <v>0</v>
      </c>
      <c r="Q70" s="10">
        <v>0</v>
      </c>
      <c r="R70" s="13">
        <v>1.1666666666666667</v>
      </c>
      <c r="S70" s="20">
        <v>1</v>
      </c>
      <c r="U70" s="14"/>
    </row>
    <row r="71" spans="2:21" x14ac:dyDescent="0.25">
      <c r="B71" s="58"/>
      <c r="C71" s="10" t="s">
        <v>110</v>
      </c>
      <c r="D71" s="10">
        <v>1</v>
      </c>
      <c r="E71" s="10">
        <v>1</v>
      </c>
      <c r="F71" s="10">
        <v>1</v>
      </c>
      <c r="G71" s="125">
        <v>4</v>
      </c>
      <c r="H71" s="10">
        <v>6</v>
      </c>
      <c r="I71" s="10">
        <v>8</v>
      </c>
      <c r="J71" s="10">
        <v>0</v>
      </c>
      <c r="K71" s="10">
        <v>3</v>
      </c>
      <c r="L71" s="10">
        <v>2</v>
      </c>
      <c r="M71" s="10">
        <v>2</v>
      </c>
      <c r="N71" s="10">
        <v>0</v>
      </c>
      <c r="O71" s="10">
        <v>1</v>
      </c>
      <c r="P71" s="10">
        <v>0</v>
      </c>
      <c r="Q71" s="10">
        <v>0</v>
      </c>
      <c r="R71" s="13">
        <v>10.5</v>
      </c>
      <c r="S71" s="20">
        <v>2.5</v>
      </c>
      <c r="U71" s="14"/>
    </row>
    <row r="72" spans="2:21" x14ac:dyDescent="0.25">
      <c r="B72" s="58"/>
      <c r="C72" s="10" t="s">
        <v>103</v>
      </c>
      <c r="D72" s="10">
        <v>1</v>
      </c>
      <c r="E72" s="10">
        <v>1</v>
      </c>
      <c r="F72" s="10">
        <v>1</v>
      </c>
      <c r="G72" s="125">
        <v>6</v>
      </c>
      <c r="H72" s="10">
        <v>1</v>
      </c>
      <c r="I72" s="10">
        <v>3</v>
      </c>
      <c r="J72" s="10">
        <v>0</v>
      </c>
      <c r="K72" s="10">
        <v>6</v>
      </c>
      <c r="L72" s="10">
        <v>0</v>
      </c>
      <c r="M72" s="10">
        <v>1</v>
      </c>
      <c r="N72" s="10">
        <v>0</v>
      </c>
      <c r="O72" s="10">
        <v>1</v>
      </c>
      <c r="P72" s="10">
        <v>0</v>
      </c>
      <c r="Q72" s="10">
        <v>0</v>
      </c>
      <c r="R72" s="13">
        <v>1.1666666666666667</v>
      </c>
      <c r="S72" s="20">
        <v>0.5</v>
      </c>
      <c r="U72" s="14"/>
    </row>
    <row r="73" spans="2:21" x14ac:dyDescent="0.25">
      <c r="B73" s="58"/>
      <c r="C73" s="10" t="s">
        <v>77</v>
      </c>
      <c r="D73" s="10">
        <v>1</v>
      </c>
      <c r="E73" s="10">
        <v>1</v>
      </c>
      <c r="F73" s="10">
        <v>0</v>
      </c>
      <c r="G73" s="125">
        <v>4</v>
      </c>
      <c r="H73" s="10">
        <v>4</v>
      </c>
      <c r="I73" s="10">
        <v>6</v>
      </c>
      <c r="J73" s="10">
        <v>0</v>
      </c>
      <c r="K73" s="10">
        <v>2</v>
      </c>
      <c r="L73" s="10">
        <v>2</v>
      </c>
      <c r="M73" s="10">
        <v>2</v>
      </c>
      <c r="N73" s="10">
        <v>1</v>
      </c>
      <c r="O73" s="10">
        <v>0</v>
      </c>
      <c r="P73" s="10">
        <v>1</v>
      </c>
      <c r="Q73" s="10">
        <v>0</v>
      </c>
      <c r="R73" s="13">
        <v>7</v>
      </c>
      <c r="S73" s="20">
        <v>2</v>
      </c>
      <c r="U73" s="14"/>
    </row>
    <row r="74" spans="2:21" x14ac:dyDescent="0.25">
      <c r="B74" s="53"/>
      <c r="C74" s="15" t="s">
        <v>79</v>
      </c>
      <c r="D74" s="15">
        <v>4</v>
      </c>
      <c r="E74" s="15">
        <v>4</v>
      </c>
      <c r="F74" s="15">
        <v>3</v>
      </c>
      <c r="G74" s="191">
        <v>20</v>
      </c>
      <c r="H74" s="15">
        <v>12</v>
      </c>
      <c r="I74" s="15">
        <v>22</v>
      </c>
      <c r="J74" s="15">
        <v>0</v>
      </c>
      <c r="K74" s="15">
        <v>19</v>
      </c>
      <c r="L74" s="15">
        <v>5</v>
      </c>
      <c r="M74" s="15">
        <v>6</v>
      </c>
      <c r="N74" s="15">
        <v>1</v>
      </c>
      <c r="O74" s="15">
        <v>3</v>
      </c>
      <c r="P74" s="15">
        <v>1</v>
      </c>
      <c r="Q74" s="15">
        <v>0</v>
      </c>
      <c r="R74" s="51">
        <v>4.2</v>
      </c>
      <c r="S74" s="52">
        <v>1.35</v>
      </c>
      <c r="U74" s="14"/>
    </row>
    <row r="75" spans="2:21" x14ac:dyDescent="0.25">
      <c r="B75" s="53"/>
      <c r="C75" s="15"/>
      <c r="D75" s="6"/>
      <c r="E75" s="6"/>
      <c r="F75" s="6"/>
      <c r="G75" s="186"/>
      <c r="H75" s="6"/>
      <c r="I75" s="6"/>
      <c r="J75" s="6"/>
      <c r="K75" s="6"/>
      <c r="L75" s="6"/>
      <c r="M75" s="6"/>
      <c r="N75" s="6"/>
      <c r="O75" s="6"/>
      <c r="P75" s="6"/>
      <c r="Q75" s="6"/>
      <c r="R75" s="51"/>
      <c r="S75" s="20"/>
      <c r="U75" s="14"/>
    </row>
    <row r="76" spans="2:21" ht="15.75" thickBot="1" x14ac:dyDescent="0.3">
      <c r="B76" s="33"/>
      <c r="C76" s="16" t="s">
        <v>81</v>
      </c>
      <c r="D76" s="16">
        <v>12</v>
      </c>
      <c r="E76" s="16">
        <v>8</v>
      </c>
      <c r="F76" s="16">
        <v>3</v>
      </c>
      <c r="G76" s="182">
        <v>40.200000000000003</v>
      </c>
      <c r="H76" s="16">
        <v>27</v>
      </c>
      <c r="I76" s="16">
        <v>57</v>
      </c>
      <c r="J76" s="16">
        <v>1</v>
      </c>
      <c r="K76" s="16">
        <v>30</v>
      </c>
      <c r="L76" s="16">
        <v>16</v>
      </c>
      <c r="M76" s="16">
        <v>9</v>
      </c>
      <c r="N76" s="16">
        <v>2</v>
      </c>
      <c r="O76" s="16">
        <v>3</v>
      </c>
      <c r="P76" s="16">
        <v>2</v>
      </c>
      <c r="Q76" s="16">
        <v>0</v>
      </c>
      <c r="R76" s="148">
        <v>5.3731343283582085</v>
      </c>
      <c r="S76" s="149">
        <v>1.8159203980099501</v>
      </c>
      <c r="U76" s="14"/>
    </row>
    <row r="77" spans="2:21" x14ac:dyDescent="0.25">
      <c r="B77" s="15"/>
      <c r="C77" s="6"/>
      <c r="D77" s="6"/>
      <c r="E77" s="6"/>
      <c r="F77" s="6"/>
      <c r="G77" s="186"/>
      <c r="H77" s="6"/>
      <c r="I77" s="6"/>
      <c r="J77" s="6"/>
      <c r="K77" s="6"/>
      <c r="L77" s="6"/>
      <c r="M77" s="6"/>
      <c r="N77" s="6"/>
      <c r="O77" s="6"/>
      <c r="P77" s="6"/>
      <c r="Q77" s="6"/>
      <c r="R77" s="34"/>
      <c r="S77" s="34"/>
      <c r="U77" s="14"/>
    </row>
    <row r="78" spans="2:21" ht="15.75" thickBot="1" x14ac:dyDescent="0.3">
      <c r="B78" s="15"/>
      <c r="C78" s="6"/>
      <c r="D78" s="6"/>
      <c r="E78" s="6"/>
      <c r="F78" s="6"/>
      <c r="G78" s="186"/>
      <c r="H78" s="6"/>
      <c r="I78" s="6"/>
      <c r="J78" s="6"/>
      <c r="K78" s="6"/>
      <c r="L78" s="6"/>
      <c r="M78" s="6"/>
      <c r="N78" s="6"/>
      <c r="O78" s="6"/>
      <c r="P78" s="6"/>
      <c r="Q78" s="6"/>
      <c r="R78" s="34"/>
      <c r="S78" s="34"/>
      <c r="U78" s="14"/>
    </row>
    <row r="79" spans="2:21" ht="18.75" x14ac:dyDescent="0.3">
      <c r="B79" s="55" t="s">
        <v>6</v>
      </c>
      <c r="C79" s="32" t="s">
        <v>78</v>
      </c>
      <c r="D79" s="32" t="s">
        <v>56</v>
      </c>
      <c r="E79" s="32" t="s">
        <v>57</v>
      </c>
      <c r="F79" s="32" t="s">
        <v>58</v>
      </c>
      <c r="G79" s="184" t="s">
        <v>18</v>
      </c>
      <c r="H79" s="32" t="s">
        <v>19</v>
      </c>
      <c r="I79" s="32" t="s">
        <v>59</v>
      </c>
      <c r="J79" s="32" t="s">
        <v>42</v>
      </c>
      <c r="K79" s="32" t="s">
        <v>5</v>
      </c>
      <c r="L79" s="32" t="s">
        <v>4</v>
      </c>
      <c r="M79" s="32" t="s">
        <v>44</v>
      </c>
      <c r="N79" s="32" t="s">
        <v>60</v>
      </c>
      <c r="O79" s="32" t="s">
        <v>61</v>
      </c>
      <c r="P79" s="32" t="s">
        <v>62</v>
      </c>
      <c r="Q79" s="32" t="s">
        <v>63</v>
      </c>
      <c r="R79" s="49" t="s">
        <v>64</v>
      </c>
      <c r="S79" s="50" t="s">
        <v>65</v>
      </c>
      <c r="U79" s="14"/>
    </row>
    <row r="80" spans="2:21" ht="18.75" x14ac:dyDescent="0.3">
      <c r="B80" s="56" t="s">
        <v>93</v>
      </c>
      <c r="C80" s="10" t="s">
        <v>67</v>
      </c>
      <c r="D80" s="10">
        <v>2</v>
      </c>
      <c r="E80" s="10">
        <v>0</v>
      </c>
      <c r="F80" s="10">
        <v>0</v>
      </c>
      <c r="G80" s="10">
        <v>1</v>
      </c>
      <c r="H80" s="10">
        <v>0</v>
      </c>
      <c r="I80" s="10">
        <v>2</v>
      </c>
      <c r="J80" s="10">
        <v>0</v>
      </c>
      <c r="K80" s="10">
        <v>3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3">
        <v>0</v>
      </c>
      <c r="S80" s="20">
        <v>2</v>
      </c>
      <c r="U80" s="14"/>
    </row>
    <row r="81" spans="2:21" x14ac:dyDescent="0.25">
      <c r="B81" s="53"/>
      <c r="C81" s="10" t="s">
        <v>69</v>
      </c>
      <c r="D81" s="35">
        <v>2</v>
      </c>
      <c r="E81" s="35">
        <v>0</v>
      </c>
      <c r="F81" s="35">
        <v>0</v>
      </c>
      <c r="G81" s="35">
        <v>2</v>
      </c>
      <c r="H81" s="35">
        <v>1</v>
      </c>
      <c r="I81" s="35">
        <v>2</v>
      </c>
      <c r="J81" s="35">
        <v>1</v>
      </c>
      <c r="K81" s="35">
        <v>2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13">
        <v>4.5</v>
      </c>
      <c r="S81" s="20">
        <v>1</v>
      </c>
      <c r="U81" s="14"/>
    </row>
    <row r="82" spans="2:21" x14ac:dyDescent="0.25">
      <c r="B82" s="53"/>
      <c r="C82" s="15" t="s">
        <v>78</v>
      </c>
      <c r="D82" s="15">
        <v>4</v>
      </c>
      <c r="E82" s="15">
        <v>0</v>
      </c>
      <c r="F82" s="15">
        <v>0</v>
      </c>
      <c r="G82" s="15">
        <v>3</v>
      </c>
      <c r="H82" s="15">
        <v>1</v>
      </c>
      <c r="I82" s="15">
        <v>4</v>
      </c>
      <c r="J82" s="15">
        <v>1</v>
      </c>
      <c r="K82" s="15">
        <v>5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51">
        <v>3</v>
      </c>
      <c r="S82" s="52">
        <v>1.3333333333333333</v>
      </c>
      <c r="U82" s="14"/>
    </row>
    <row r="83" spans="2:21" x14ac:dyDescent="0.25">
      <c r="B83" s="53"/>
      <c r="C83" s="15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51"/>
      <c r="S83" s="52"/>
      <c r="U83" s="14"/>
    </row>
    <row r="84" spans="2:21" x14ac:dyDescent="0.25">
      <c r="B84" s="53"/>
      <c r="C84" s="15" t="s">
        <v>79</v>
      </c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51"/>
      <c r="S84" s="52"/>
      <c r="U84" s="14"/>
    </row>
    <row r="85" spans="2:21" x14ac:dyDescent="0.25">
      <c r="B85" s="53"/>
      <c r="C85" s="10" t="s">
        <v>77</v>
      </c>
      <c r="D85" s="10">
        <v>1</v>
      </c>
      <c r="E85" s="10">
        <v>0</v>
      </c>
      <c r="F85" s="10">
        <v>0</v>
      </c>
      <c r="G85" s="10">
        <v>1</v>
      </c>
      <c r="H85" s="10">
        <v>0</v>
      </c>
      <c r="I85" s="10">
        <v>1</v>
      </c>
      <c r="J85" s="10">
        <v>0</v>
      </c>
      <c r="K85" s="10">
        <v>2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1</v>
      </c>
      <c r="R85" s="13">
        <v>0</v>
      </c>
      <c r="S85" s="20">
        <v>0</v>
      </c>
      <c r="U85" s="14"/>
    </row>
    <row r="86" spans="2:21" x14ac:dyDescent="0.25">
      <c r="B86" s="53"/>
      <c r="C86" s="15" t="s">
        <v>79</v>
      </c>
      <c r="D86" s="15">
        <v>1</v>
      </c>
      <c r="E86" s="15">
        <v>0</v>
      </c>
      <c r="F86" s="15">
        <v>0</v>
      </c>
      <c r="G86" s="15">
        <v>1</v>
      </c>
      <c r="H86" s="15">
        <v>0</v>
      </c>
      <c r="I86" s="15">
        <v>1</v>
      </c>
      <c r="J86" s="15">
        <v>0</v>
      </c>
      <c r="K86" s="15">
        <v>2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51">
        <v>0</v>
      </c>
      <c r="S86" s="52">
        <v>0</v>
      </c>
      <c r="U86" s="14"/>
    </row>
    <row r="87" spans="2:21" x14ac:dyDescent="0.25">
      <c r="B87" s="53"/>
      <c r="C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51"/>
      <c r="S87" s="52"/>
      <c r="U87" s="14"/>
    </row>
    <row r="88" spans="2:21" ht="15.75" thickBot="1" x14ac:dyDescent="0.3">
      <c r="B88" s="33"/>
      <c r="C88" s="16" t="s">
        <v>81</v>
      </c>
      <c r="D88" s="16">
        <v>5</v>
      </c>
      <c r="E88" s="16">
        <v>0</v>
      </c>
      <c r="F88" s="16">
        <v>0</v>
      </c>
      <c r="G88" s="16">
        <v>4</v>
      </c>
      <c r="H88" s="16">
        <v>1</v>
      </c>
      <c r="I88" s="16">
        <v>5</v>
      </c>
      <c r="J88" s="16">
        <v>1</v>
      </c>
      <c r="K88" s="16">
        <v>7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48">
        <v>2.125</v>
      </c>
      <c r="S88" s="149">
        <v>1.25</v>
      </c>
    </row>
    <row r="89" spans="2:21" x14ac:dyDescent="0.25">
      <c r="B89" s="15"/>
      <c r="C89" s="6"/>
      <c r="D89" s="6"/>
      <c r="E89" s="6"/>
      <c r="F89" s="6"/>
      <c r="G89" s="186"/>
      <c r="H89" s="6"/>
      <c r="I89" s="6"/>
      <c r="J89" s="6"/>
      <c r="K89" s="6"/>
      <c r="L89" s="6"/>
      <c r="M89" s="6"/>
      <c r="N89" s="6"/>
      <c r="O89" s="6"/>
      <c r="P89" s="6"/>
      <c r="Q89" s="6"/>
      <c r="R89" s="34"/>
      <c r="S89" s="34"/>
    </row>
    <row r="90" spans="2:21" ht="15.75" thickBot="1" x14ac:dyDescent="0.3">
      <c r="B90" s="15"/>
      <c r="C90" s="6"/>
      <c r="D90" s="6"/>
      <c r="E90" s="6"/>
      <c r="F90" s="6"/>
      <c r="G90" s="186"/>
      <c r="H90" s="6"/>
      <c r="I90" s="6"/>
      <c r="J90" s="6"/>
      <c r="K90" s="6"/>
      <c r="L90" s="6"/>
      <c r="M90" s="6"/>
      <c r="N90" s="6"/>
      <c r="O90" s="6"/>
      <c r="P90" s="6"/>
      <c r="Q90" s="6"/>
      <c r="R90" s="34"/>
      <c r="S90" s="34"/>
    </row>
    <row r="91" spans="2:21" ht="18.75" x14ac:dyDescent="0.3">
      <c r="B91" s="55" t="s">
        <v>53</v>
      </c>
      <c r="C91" s="32" t="s">
        <v>78</v>
      </c>
      <c r="D91" s="32" t="s">
        <v>56</v>
      </c>
      <c r="E91" s="32" t="s">
        <v>57</v>
      </c>
      <c r="F91" s="32" t="s">
        <v>58</v>
      </c>
      <c r="G91" s="184" t="s">
        <v>18</v>
      </c>
      <c r="H91" s="32" t="s">
        <v>19</v>
      </c>
      <c r="I91" s="32" t="s">
        <v>59</v>
      </c>
      <c r="J91" s="32" t="s">
        <v>42</v>
      </c>
      <c r="K91" s="32" t="s">
        <v>5</v>
      </c>
      <c r="L91" s="32" t="s">
        <v>4</v>
      </c>
      <c r="M91" s="32" t="s">
        <v>44</v>
      </c>
      <c r="N91" s="32" t="s">
        <v>60</v>
      </c>
      <c r="O91" s="32" t="s">
        <v>61</v>
      </c>
      <c r="P91" s="32" t="s">
        <v>62</v>
      </c>
      <c r="Q91" s="32" t="s">
        <v>63</v>
      </c>
      <c r="R91" s="49" t="s">
        <v>64</v>
      </c>
      <c r="S91" s="50" t="s">
        <v>65</v>
      </c>
    </row>
    <row r="92" spans="2:21" ht="18.75" x14ac:dyDescent="0.3">
      <c r="B92" s="56" t="s">
        <v>109</v>
      </c>
      <c r="C92" s="10" t="s">
        <v>67</v>
      </c>
      <c r="D92" s="10">
        <v>4</v>
      </c>
      <c r="E92" s="10">
        <v>3</v>
      </c>
      <c r="F92" s="10">
        <v>0</v>
      </c>
      <c r="G92" s="171">
        <v>15.2</v>
      </c>
      <c r="H92" s="10">
        <v>7</v>
      </c>
      <c r="I92" s="10">
        <v>13</v>
      </c>
      <c r="J92" s="10">
        <v>0</v>
      </c>
      <c r="K92" s="10">
        <v>34</v>
      </c>
      <c r="L92" s="10">
        <v>9</v>
      </c>
      <c r="M92" s="10">
        <v>0</v>
      </c>
      <c r="N92" s="10">
        <v>11</v>
      </c>
      <c r="O92" s="10">
        <v>2</v>
      </c>
      <c r="P92" s="10">
        <v>0</v>
      </c>
      <c r="Q92" s="10">
        <v>0</v>
      </c>
      <c r="R92" s="13">
        <v>4.0229885057471266</v>
      </c>
      <c r="S92" s="20">
        <v>1.40485312899106</v>
      </c>
    </row>
    <row r="93" spans="2:21" x14ac:dyDescent="0.25">
      <c r="B93" s="53"/>
      <c r="C93" s="1" t="s">
        <v>68</v>
      </c>
      <c r="D93" s="10">
        <v>3</v>
      </c>
      <c r="E93" s="10">
        <v>2</v>
      </c>
      <c r="F93" s="10">
        <v>0</v>
      </c>
      <c r="G93" s="125">
        <v>10</v>
      </c>
      <c r="H93" s="10">
        <v>9</v>
      </c>
      <c r="I93" s="10">
        <v>14</v>
      </c>
      <c r="J93" s="10">
        <v>1</v>
      </c>
      <c r="K93" s="10">
        <v>9</v>
      </c>
      <c r="L93" s="10">
        <v>4</v>
      </c>
      <c r="M93" s="10">
        <v>1</v>
      </c>
      <c r="N93" s="10">
        <v>3</v>
      </c>
      <c r="O93" s="10">
        <v>0</v>
      </c>
      <c r="P93" s="10">
        <v>1</v>
      </c>
      <c r="Q93" s="10">
        <v>0</v>
      </c>
      <c r="R93" s="13">
        <v>8.1</v>
      </c>
      <c r="S93" s="20">
        <v>1.8</v>
      </c>
    </row>
    <row r="94" spans="2:21" x14ac:dyDescent="0.25">
      <c r="B94" s="53"/>
      <c r="C94" s="10" t="s">
        <v>70</v>
      </c>
      <c r="D94" s="10">
        <v>1</v>
      </c>
      <c r="E94" s="10">
        <v>1</v>
      </c>
      <c r="F94" s="10">
        <v>0</v>
      </c>
      <c r="G94" s="10">
        <v>5</v>
      </c>
      <c r="H94" s="10">
        <v>0</v>
      </c>
      <c r="I94" s="10">
        <v>2</v>
      </c>
      <c r="J94" s="10">
        <v>0</v>
      </c>
      <c r="K94" s="10">
        <v>10</v>
      </c>
      <c r="L94" s="10">
        <v>1</v>
      </c>
      <c r="M94" s="10">
        <v>0</v>
      </c>
      <c r="N94" s="10">
        <v>0</v>
      </c>
      <c r="O94" s="10">
        <v>1</v>
      </c>
      <c r="P94" s="10">
        <v>0</v>
      </c>
      <c r="Q94" s="10">
        <v>0</v>
      </c>
      <c r="R94" s="13">
        <v>0</v>
      </c>
      <c r="S94" s="20">
        <v>0.6</v>
      </c>
    </row>
    <row r="95" spans="2:21" x14ac:dyDescent="0.25">
      <c r="B95" s="53"/>
      <c r="C95" s="15" t="s">
        <v>78</v>
      </c>
      <c r="D95" s="15">
        <v>8</v>
      </c>
      <c r="E95" s="15">
        <v>6</v>
      </c>
      <c r="F95" s="15">
        <v>0</v>
      </c>
      <c r="G95" s="181">
        <v>30.2</v>
      </c>
      <c r="H95" s="15">
        <v>16</v>
      </c>
      <c r="I95" s="15">
        <v>29</v>
      </c>
      <c r="J95" s="15">
        <v>1</v>
      </c>
      <c r="K95" s="15">
        <v>53</v>
      </c>
      <c r="L95" s="15">
        <v>14</v>
      </c>
      <c r="M95" s="15">
        <v>1</v>
      </c>
      <c r="N95" s="15">
        <v>14</v>
      </c>
      <c r="O95" s="15">
        <v>3</v>
      </c>
      <c r="P95" s="15">
        <v>1</v>
      </c>
      <c r="Q95" s="15">
        <v>0</v>
      </c>
      <c r="R95" s="51">
        <v>4.7682119205298017</v>
      </c>
      <c r="S95" s="52">
        <v>1.423841059602649</v>
      </c>
    </row>
    <row r="96" spans="2:21" x14ac:dyDescent="0.25">
      <c r="B96" s="53"/>
      <c r="C96" s="15"/>
      <c r="D96" s="15"/>
      <c r="E96" s="15"/>
      <c r="F96" s="15"/>
      <c r="G96" s="181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51"/>
      <c r="S96" s="52"/>
    </row>
    <row r="97" spans="2:19" x14ac:dyDescent="0.25">
      <c r="B97" s="53"/>
      <c r="C97" s="15" t="s">
        <v>79</v>
      </c>
      <c r="D97" s="15"/>
      <c r="E97" s="15"/>
      <c r="F97" s="15"/>
      <c r="G97" s="181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51"/>
      <c r="S97" s="52"/>
    </row>
    <row r="98" spans="2:19" x14ac:dyDescent="0.25">
      <c r="B98" s="53"/>
      <c r="C98" s="10" t="s">
        <v>94</v>
      </c>
      <c r="D98" s="10">
        <v>1</v>
      </c>
      <c r="E98" s="10">
        <v>1</v>
      </c>
      <c r="F98" s="10">
        <v>1</v>
      </c>
      <c r="G98" s="125">
        <v>5</v>
      </c>
      <c r="H98" s="10">
        <v>5</v>
      </c>
      <c r="I98" s="10">
        <v>5</v>
      </c>
      <c r="J98" s="10">
        <v>0</v>
      </c>
      <c r="K98" s="10">
        <v>10</v>
      </c>
      <c r="L98" s="10">
        <v>2</v>
      </c>
      <c r="M98" s="10">
        <v>1</v>
      </c>
      <c r="N98" s="10">
        <v>4</v>
      </c>
      <c r="O98" s="10">
        <v>0</v>
      </c>
      <c r="P98" s="10">
        <v>1</v>
      </c>
      <c r="Q98" s="10">
        <v>0</v>
      </c>
      <c r="R98" s="13">
        <v>7</v>
      </c>
      <c r="S98" s="20">
        <v>1.4</v>
      </c>
    </row>
    <row r="99" spans="2:19" x14ac:dyDescent="0.25">
      <c r="B99" s="53"/>
      <c r="C99" s="10" t="s">
        <v>110</v>
      </c>
      <c r="D99" s="10">
        <v>1</v>
      </c>
      <c r="E99" s="10">
        <v>1</v>
      </c>
      <c r="F99" s="10">
        <v>1</v>
      </c>
      <c r="G99" s="125">
        <v>6</v>
      </c>
      <c r="H99" s="10">
        <v>5</v>
      </c>
      <c r="I99" s="10">
        <v>12</v>
      </c>
      <c r="J99" s="10">
        <v>1</v>
      </c>
      <c r="K99" s="10">
        <v>3</v>
      </c>
      <c r="L99" s="10">
        <v>1</v>
      </c>
      <c r="M99" s="10">
        <v>0</v>
      </c>
      <c r="N99" s="10">
        <v>0</v>
      </c>
      <c r="O99" s="10">
        <v>1</v>
      </c>
      <c r="P99" s="10">
        <v>0</v>
      </c>
      <c r="Q99" s="10">
        <v>0</v>
      </c>
      <c r="R99" s="13">
        <v>5.833333333333333</v>
      </c>
      <c r="S99" s="20">
        <v>2.1666666666666665</v>
      </c>
    </row>
    <row r="100" spans="2:19" x14ac:dyDescent="0.25">
      <c r="B100" s="53"/>
      <c r="C100" s="10" t="s">
        <v>80</v>
      </c>
      <c r="D100" s="10">
        <v>1</v>
      </c>
      <c r="E100" s="10">
        <v>1</v>
      </c>
      <c r="F100" s="10">
        <v>1</v>
      </c>
      <c r="G100" s="125">
        <v>4</v>
      </c>
      <c r="H100" s="10">
        <v>2</v>
      </c>
      <c r="I100" s="10">
        <v>5</v>
      </c>
      <c r="J100" s="10">
        <v>0</v>
      </c>
      <c r="K100" s="10">
        <v>7</v>
      </c>
      <c r="L100" s="10">
        <v>2</v>
      </c>
      <c r="M100" s="10">
        <v>0</v>
      </c>
      <c r="N100" s="10">
        <v>0</v>
      </c>
      <c r="O100" s="10">
        <v>1</v>
      </c>
      <c r="P100" s="10">
        <v>0</v>
      </c>
      <c r="Q100" s="10">
        <v>0</v>
      </c>
      <c r="R100" s="13">
        <v>3.5</v>
      </c>
      <c r="S100" s="20">
        <v>1.75</v>
      </c>
    </row>
    <row r="101" spans="2:19" x14ac:dyDescent="0.25">
      <c r="B101" s="53"/>
      <c r="C101" s="10" t="s">
        <v>103</v>
      </c>
      <c r="D101" s="10">
        <v>1</v>
      </c>
      <c r="E101" s="10">
        <v>1</v>
      </c>
      <c r="F101" s="10">
        <v>1</v>
      </c>
      <c r="G101" s="125">
        <v>7</v>
      </c>
      <c r="H101" s="10">
        <v>0</v>
      </c>
      <c r="I101" s="10">
        <v>3</v>
      </c>
      <c r="J101" s="10">
        <v>0</v>
      </c>
      <c r="K101" s="10">
        <v>8</v>
      </c>
      <c r="L101" s="10">
        <v>4</v>
      </c>
      <c r="M101" s="10">
        <v>0</v>
      </c>
      <c r="N101" s="10">
        <v>0</v>
      </c>
      <c r="O101" s="10">
        <v>1</v>
      </c>
      <c r="P101" s="10">
        <v>0</v>
      </c>
      <c r="Q101" s="10">
        <v>0</v>
      </c>
      <c r="R101" s="13">
        <v>0</v>
      </c>
      <c r="S101" s="20">
        <v>1</v>
      </c>
    </row>
    <row r="102" spans="2:19" x14ac:dyDescent="0.25">
      <c r="B102" s="53"/>
      <c r="C102" s="10" t="s">
        <v>77</v>
      </c>
      <c r="D102" s="10">
        <v>1</v>
      </c>
      <c r="E102" s="10">
        <v>1</v>
      </c>
      <c r="F102" s="10">
        <v>1</v>
      </c>
      <c r="G102" s="125">
        <v>7</v>
      </c>
      <c r="H102" s="10">
        <v>3</v>
      </c>
      <c r="I102" s="10">
        <v>4</v>
      </c>
      <c r="J102" s="10">
        <v>0</v>
      </c>
      <c r="K102" s="10">
        <v>8</v>
      </c>
      <c r="L102" s="10">
        <v>3</v>
      </c>
      <c r="M102" s="10">
        <v>2</v>
      </c>
      <c r="N102" s="10">
        <v>1</v>
      </c>
      <c r="O102" s="10">
        <v>1</v>
      </c>
      <c r="P102" s="10">
        <v>0</v>
      </c>
      <c r="Q102" s="10">
        <v>0</v>
      </c>
      <c r="R102" s="13">
        <v>3</v>
      </c>
      <c r="S102" s="20">
        <v>1</v>
      </c>
    </row>
    <row r="103" spans="2:19" x14ac:dyDescent="0.25">
      <c r="B103" s="53"/>
      <c r="C103" s="15" t="s">
        <v>79</v>
      </c>
      <c r="D103" s="15">
        <v>5</v>
      </c>
      <c r="E103" s="15">
        <v>5</v>
      </c>
      <c r="F103" s="15">
        <v>5</v>
      </c>
      <c r="G103" s="191">
        <v>29</v>
      </c>
      <c r="H103" s="15">
        <v>15</v>
      </c>
      <c r="I103" s="15">
        <v>29</v>
      </c>
      <c r="J103" s="15">
        <v>0</v>
      </c>
      <c r="K103" s="15">
        <v>36</v>
      </c>
      <c r="L103" s="15">
        <v>12</v>
      </c>
      <c r="M103" s="15">
        <v>3</v>
      </c>
      <c r="N103" s="15">
        <v>5</v>
      </c>
      <c r="O103" s="15">
        <v>4</v>
      </c>
      <c r="P103" s="15">
        <v>1</v>
      </c>
      <c r="Q103" s="15">
        <v>0</v>
      </c>
      <c r="R103" s="51">
        <v>3.6206896551724137</v>
      </c>
      <c r="S103" s="52">
        <v>1.4137931034482758</v>
      </c>
    </row>
    <row r="104" spans="2:19" x14ac:dyDescent="0.25">
      <c r="B104" s="53"/>
      <c r="C104" s="6"/>
      <c r="D104" s="6"/>
      <c r="E104" s="6"/>
      <c r="F104" s="6"/>
      <c r="G104" s="186" t="s">
        <v>35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34"/>
      <c r="S104" s="54"/>
    </row>
    <row r="105" spans="2:19" ht="15.75" thickBot="1" x14ac:dyDescent="0.3">
      <c r="B105" s="33"/>
      <c r="C105" s="16" t="s">
        <v>81</v>
      </c>
      <c r="D105" s="16">
        <v>13</v>
      </c>
      <c r="E105" s="16">
        <v>11</v>
      </c>
      <c r="F105" s="16">
        <v>5</v>
      </c>
      <c r="G105" s="182">
        <v>59.2</v>
      </c>
      <c r="H105" s="16">
        <v>31</v>
      </c>
      <c r="I105" s="16">
        <v>58</v>
      </c>
      <c r="J105" s="16">
        <v>1</v>
      </c>
      <c r="K105" s="16">
        <v>89</v>
      </c>
      <c r="L105" s="16">
        <v>26</v>
      </c>
      <c r="M105" s="16">
        <v>4</v>
      </c>
      <c r="N105" s="16">
        <v>19</v>
      </c>
      <c r="O105" s="16">
        <v>7</v>
      </c>
      <c r="P105" s="16">
        <v>2</v>
      </c>
      <c r="Q105" s="16">
        <v>0</v>
      </c>
      <c r="R105" s="148">
        <v>4.1891891891891886</v>
      </c>
      <c r="S105" s="149">
        <v>1.4189189189189189</v>
      </c>
    </row>
    <row r="106" spans="2:19" x14ac:dyDescent="0.25">
      <c r="B106" s="15"/>
      <c r="C106" s="6"/>
      <c r="D106" s="6"/>
      <c r="E106" s="6"/>
      <c r="F106" s="6"/>
      <c r="G106" s="18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34"/>
      <c r="S106" s="34"/>
    </row>
    <row r="107" spans="2:19" ht="15.75" thickBot="1" x14ac:dyDescent="0.3">
      <c r="B107" s="15"/>
      <c r="C107" s="6"/>
      <c r="D107" s="6"/>
      <c r="E107" s="6"/>
      <c r="F107" s="6"/>
      <c r="G107" s="18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34"/>
      <c r="S107" s="34"/>
    </row>
    <row r="108" spans="2:19" ht="18.75" x14ac:dyDescent="0.3">
      <c r="B108" s="55" t="s">
        <v>108</v>
      </c>
      <c r="C108" s="32" t="s">
        <v>78</v>
      </c>
      <c r="D108" s="32" t="s">
        <v>56</v>
      </c>
      <c r="E108" s="32" t="s">
        <v>57</v>
      </c>
      <c r="F108" s="32" t="s">
        <v>58</v>
      </c>
      <c r="G108" s="184" t="s">
        <v>18</v>
      </c>
      <c r="H108" s="32" t="s">
        <v>19</v>
      </c>
      <c r="I108" s="32" t="s">
        <v>59</v>
      </c>
      <c r="J108" s="32" t="s">
        <v>42</v>
      </c>
      <c r="K108" s="32" t="s">
        <v>5</v>
      </c>
      <c r="L108" s="32" t="s">
        <v>4</v>
      </c>
      <c r="M108" s="32" t="s">
        <v>44</v>
      </c>
      <c r="N108" s="32" t="s">
        <v>60</v>
      </c>
      <c r="O108" s="32" t="s">
        <v>61</v>
      </c>
      <c r="P108" s="32" t="s">
        <v>62</v>
      </c>
      <c r="Q108" s="32" t="s">
        <v>63</v>
      </c>
      <c r="R108" s="49" t="s">
        <v>64</v>
      </c>
      <c r="S108" s="50" t="s">
        <v>65</v>
      </c>
    </row>
    <row r="109" spans="2:19" ht="18.75" x14ac:dyDescent="0.3">
      <c r="B109" s="56" t="s">
        <v>111</v>
      </c>
      <c r="C109" s="10" t="s">
        <v>67</v>
      </c>
      <c r="D109" s="10">
        <v>4</v>
      </c>
      <c r="E109" s="10">
        <v>1</v>
      </c>
      <c r="F109" s="10">
        <v>0</v>
      </c>
      <c r="G109" s="10">
        <v>8</v>
      </c>
      <c r="H109" s="10">
        <v>8</v>
      </c>
      <c r="I109" s="10">
        <v>10</v>
      </c>
      <c r="J109" s="10">
        <v>0</v>
      </c>
      <c r="K109" s="10">
        <v>10</v>
      </c>
      <c r="L109" s="10">
        <v>9</v>
      </c>
      <c r="M109" s="10">
        <v>1</v>
      </c>
      <c r="N109" s="10">
        <v>6</v>
      </c>
      <c r="O109" s="10">
        <v>1</v>
      </c>
      <c r="P109" s="10">
        <v>1</v>
      </c>
      <c r="Q109" s="10">
        <v>0</v>
      </c>
      <c r="R109" s="13">
        <v>9</v>
      </c>
      <c r="S109" s="20">
        <v>2.375</v>
      </c>
    </row>
    <row r="110" spans="2:19" x14ac:dyDescent="0.25">
      <c r="B110" s="53"/>
      <c r="C110" s="10" t="s">
        <v>68</v>
      </c>
      <c r="D110" s="10">
        <v>2</v>
      </c>
      <c r="E110" s="10">
        <v>1</v>
      </c>
      <c r="F110" s="10">
        <v>0</v>
      </c>
      <c r="G110" s="171">
        <v>4.2</v>
      </c>
      <c r="H110" s="10">
        <v>8</v>
      </c>
      <c r="I110" s="10">
        <v>7</v>
      </c>
      <c r="J110" s="10">
        <v>0</v>
      </c>
      <c r="K110" s="10">
        <v>5</v>
      </c>
      <c r="L110" s="10">
        <v>9</v>
      </c>
      <c r="M110" s="10">
        <v>0</v>
      </c>
      <c r="N110" s="10">
        <v>4</v>
      </c>
      <c r="O110" s="10">
        <v>1</v>
      </c>
      <c r="P110" s="10">
        <v>0</v>
      </c>
      <c r="Q110" s="10">
        <v>0</v>
      </c>
      <c r="R110" s="13">
        <v>17.142857142857142</v>
      </c>
      <c r="S110" s="20">
        <v>3.4334763948497855</v>
      </c>
    </row>
    <row r="111" spans="2:19" x14ac:dyDescent="0.25">
      <c r="B111" s="53"/>
      <c r="C111" s="10" t="s">
        <v>69</v>
      </c>
      <c r="D111" s="35">
        <v>1</v>
      </c>
      <c r="E111" s="35">
        <v>0</v>
      </c>
      <c r="F111" s="35">
        <v>0</v>
      </c>
      <c r="G111" s="185">
        <v>2.1</v>
      </c>
      <c r="H111" s="35">
        <v>10</v>
      </c>
      <c r="I111" s="35">
        <v>8</v>
      </c>
      <c r="J111" s="35">
        <v>1</v>
      </c>
      <c r="K111" s="35">
        <v>0</v>
      </c>
      <c r="L111" s="35">
        <v>6</v>
      </c>
      <c r="M111" s="35">
        <v>1</v>
      </c>
      <c r="N111" s="35">
        <v>4</v>
      </c>
      <c r="O111" s="35">
        <v>0</v>
      </c>
      <c r="P111" s="35">
        <v>0</v>
      </c>
      <c r="Q111" s="35">
        <v>0</v>
      </c>
      <c r="R111" s="13">
        <v>42.857142857142854</v>
      </c>
      <c r="S111" s="20">
        <v>6.0085836909871242</v>
      </c>
    </row>
    <row r="112" spans="2:19" x14ac:dyDescent="0.25">
      <c r="B112" s="53"/>
      <c r="C112" s="10" t="s">
        <v>70</v>
      </c>
      <c r="D112" s="10">
        <v>1</v>
      </c>
      <c r="E112" s="10">
        <v>1</v>
      </c>
      <c r="F112" s="10">
        <v>0</v>
      </c>
      <c r="G112" s="171">
        <v>3.2</v>
      </c>
      <c r="H112" s="10">
        <v>3</v>
      </c>
      <c r="I112" s="10">
        <v>5</v>
      </c>
      <c r="J112" s="10">
        <v>0</v>
      </c>
      <c r="K112" s="10">
        <v>1</v>
      </c>
      <c r="L112" s="10">
        <v>5</v>
      </c>
      <c r="M112" s="10">
        <v>2</v>
      </c>
      <c r="N112" s="10">
        <v>3</v>
      </c>
      <c r="O112" s="10">
        <v>0</v>
      </c>
      <c r="P112" s="10">
        <v>1</v>
      </c>
      <c r="Q112" s="10">
        <v>0</v>
      </c>
      <c r="R112" s="13">
        <v>7.3770491803278686</v>
      </c>
      <c r="S112" s="20">
        <v>2.7322404371584699</v>
      </c>
    </row>
    <row r="113" spans="2:21" x14ac:dyDescent="0.25">
      <c r="B113" s="53"/>
      <c r="C113" s="15" t="s">
        <v>78</v>
      </c>
      <c r="D113" s="15">
        <v>8</v>
      </c>
      <c r="E113" s="15">
        <v>3</v>
      </c>
      <c r="F113" s="15">
        <v>0</v>
      </c>
      <c r="G113" s="15">
        <v>18.2</v>
      </c>
      <c r="H113" s="15">
        <v>29</v>
      </c>
      <c r="I113" s="15">
        <v>30</v>
      </c>
      <c r="J113" s="15">
        <v>1</v>
      </c>
      <c r="K113" s="15">
        <v>16</v>
      </c>
      <c r="L113" s="15">
        <v>29</v>
      </c>
      <c r="M113" s="15">
        <v>4</v>
      </c>
      <c r="N113" s="15">
        <v>17</v>
      </c>
      <c r="O113" s="15">
        <v>2</v>
      </c>
      <c r="P113" s="15">
        <v>2</v>
      </c>
      <c r="Q113" s="15">
        <v>0</v>
      </c>
      <c r="R113" s="51">
        <v>14.914285714285715</v>
      </c>
      <c r="S113" s="52">
        <v>3.3714285714285714</v>
      </c>
    </row>
    <row r="114" spans="2:21" x14ac:dyDescent="0.25">
      <c r="B114" s="53"/>
      <c r="C114" s="6"/>
      <c r="F114" s="1"/>
      <c r="G114" s="18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51"/>
      <c r="S114" s="52"/>
    </row>
    <row r="115" spans="2:21" ht="15.75" thickBot="1" x14ac:dyDescent="0.3">
      <c r="B115" s="33"/>
      <c r="C115" s="16" t="s">
        <v>81</v>
      </c>
      <c r="D115" s="16">
        <v>8</v>
      </c>
      <c r="E115" s="16">
        <v>3</v>
      </c>
      <c r="F115" s="16">
        <v>0</v>
      </c>
      <c r="G115" s="192">
        <v>18.2</v>
      </c>
      <c r="H115" s="16">
        <v>29</v>
      </c>
      <c r="I115" s="16">
        <v>30</v>
      </c>
      <c r="J115" s="16">
        <v>1</v>
      </c>
      <c r="K115" s="16">
        <v>16</v>
      </c>
      <c r="L115" s="16">
        <v>29</v>
      </c>
      <c r="M115" s="16">
        <v>4</v>
      </c>
      <c r="N115" s="16">
        <v>17</v>
      </c>
      <c r="O115" s="16">
        <v>2</v>
      </c>
      <c r="P115" s="16">
        <v>2</v>
      </c>
      <c r="Q115" s="16">
        <v>0</v>
      </c>
      <c r="R115" s="148">
        <v>14.914285714285715</v>
      </c>
      <c r="S115" s="149">
        <v>3.3714285714285714</v>
      </c>
    </row>
    <row r="116" spans="2:21" x14ac:dyDescent="0.25">
      <c r="B116" s="15"/>
      <c r="C116" s="6"/>
      <c r="D116" s="6"/>
      <c r="E116" s="6"/>
      <c r="F116" s="6"/>
      <c r="G116" s="18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34"/>
      <c r="S116" s="34"/>
      <c r="U116" t="s">
        <v>35</v>
      </c>
    </row>
    <row r="117" spans="2:21" ht="15.75" thickBot="1" x14ac:dyDescent="0.3">
      <c r="B117" s="15"/>
      <c r="C117" s="6"/>
      <c r="D117" s="6"/>
      <c r="E117" s="6"/>
      <c r="F117" s="6"/>
      <c r="G117" s="18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34"/>
      <c r="S117" s="34"/>
    </row>
    <row r="118" spans="2:21" ht="18.75" x14ac:dyDescent="0.3">
      <c r="B118" s="55" t="s">
        <v>113</v>
      </c>
      <c r="C118" s="32" t="s">
        <v>78</v>
      </c>
      <c r="D118" s="32" t="s">
        <v>56</v>
      </c>
      <c r="E118" s="32" t="s">
        <v>57</v>
      </c>
      <c r="F118" s="32" t="s">
        <v>58</v>
      </c>
      <c r="G118" s="184" t="s">
        <v>18</v>
      </c>
      <c r="H118" s="32" t="s">
        <v>19</v>
      </c>
      <c r="I118" s="32" t="s">
        <v>59</v>
      </c>
      <c r="J118" s="32" t="s">
        <v>42</v>
      </c>
      <c r="K118" s="32" t="s">
        <v>5</v>
      </c>
      <c r="L118" s="32" t="s">
        <v>4</v>
      </c>
      <c r="M118" s="32" t="s">
        <v>44</v>
      </c>
      <c r="N118" s="32" t="s">
        <v>60</v>
      </c>
      <c r="O118" s="32" t="s">
        <v>61</v>
      </c>
      <c r="P118" s="32" t="s">
        <v>62</v>
      </c>
      <c r="Q118" s="32" t="s">
        <v>63</v>
      </c>
      <c r="R118" s="49" t="s">
        <v>64</v>
      </c>
      <c r="S118" s="50" t="s">
        <v>65</v>
      </c>
    </row>
    <row r="119" spans="2:21" ht="18.75" x14ac:dyDescent="0.3">
      <c r="B119" s="56" t="s">
        <v>121</v>
      </c>
      <c r="C119" s="10" t="s">
        <v>67</v>
      </c>
      <c r="D119" s="10">
        <v>1</v>
      </c>
      <c r="E119" s="10">
        <v>0</v>
      </c>
      <c r="F119" s="10">
        <v>0</v>
      </c>
      <c r="G119" s="125">
        <v>1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3">
        <v>0</v>
      </c>
      <c r="S119" s="20">
        <v>0</v>
      </c>
    </row>
    <row r="120" spans="2:21" x14ac:dyDescent="0.25">
      <c r="B120" s="53"/>
      <c r="C120" s="10" t="s">
        <v>68</v>
      </c>
      <c r="D120" s="10">
        <v>3</v>
      </c>
      <c r="E120" s="10">
        <v>2</v>
      </c>
      <c r="F120" s="10">
        <v>0</v>
      </c>
      <c r="G120" s="171">
        <v>7.1</v>
      </c>
      <c r="H120" s="10">
        <v>10</v>
      </c>
      <c r="I120" s="10">
        <v>14</v>
      </c>
      <c r="J120" s="10">
        <v>2</v>
      </c>
      <c r="K120" s="10">
        <v>4</v>
      </c>
      <c r="L120" s="10">
        <v>6</v>
      </c>
      <c r="M120" s="10">
        <v>1</v>
      </c>
      <c r="N120" s="10">
        <v>1</v>
      </c>
      <c r="O120" s="10">
        <v>1</v>
      </c>
      <c r="P120" s="10">
        <v>1</v>
      </c>
      <c r="Q120" s="10">
        <v>0</v>
      </c>
      <c r="R120" s="13">
        <v>12.67605633802817</v>
      </c>
      <c r="S120" s="20">
        <v>2.7285129604365621</v>
      </c>
    </row>
    <row r="121" spans="2:21" x14ac:dyDescent="0.25">
      <c r="B121" s="53"/>
      <c r="C121" s="10" t="s">
        <v>70</v>
      </c>
      <c r="D121" s="10">
        <v>1</v>
      </c>
      <c r="E121" s="10">
        <v>0</v>
      </c>
      <c r="F121" s="10">
        <v>0</v>
      </c>
      <c r="G121" s="10">
        <v>1</v>
      </c>
      <c r="H121" s="10">
        <v>4</v>
      </c>
      <c r="I121" s="10">
        <v>4</v>
      </c>
      <c r="J121" s="10">
        <v>1</v>
      </c>
      <c r="K121" s="10">
        <v>3</v>
      </c>
      <c r="L121" s="10">
        <v>0</v>
      </c>
      <c r="M121" s="10">
        <v>0</v>
      </c>
      <c r="N121" s="10">
        <v>1</v>
      </c>
      <c r="O121" s="10">
        <v>0</v>
      </c>
      <c r="P121" s="10">
        <v>0</v>
      </c>
      <c r="Q121" s="10">
        <v>0</v>
      </c>
      <c r="R121" s="13">
        <v>36</v>
      </c>
      <c r="S121" s="20">
        <v>4</v>
      </c>
    </row>
    <row r="122" spans="2:21" x14ac:dyDescent="0.25">
      <c r="B122" s="53"/>
      <c r="C122" s="15" t="s">
        <v>78</v>
      </c>
      <c r="D122" s="15">
        <v>5</v>
      </c>
      <c r="E122" s="15">
        <v>2</v>
      </c>
      <c r="F122" s="15">
        <v>0</v>
      </c>
      <c r="G122" s="181">
        <v>9.1</v>
      </c>
      <c r="H122" s="15">
        <v>14</v>
      </c>
      <c r="I122" s="15">
        <v>18</v>
      </c>
      <c r="J122" s="15">
        <v>3</v>
      </c>
      <c r="K122" s="15">
        <v>7</v>
      </c>
      <c r="L122" s="15">
        <v>6</v>
      </c>
      <c r="M122" s="15">
        <v>1</v>
      </c>
      <c r="N122" s="15">
        <v>2</v>
      </c>
      <c r="O122" s="15">
        <v>1</v>
      </c>
      <c r="P122" s="15">
        <v>1</v>
      </c>
      <c r="Q122" s="15">
        <v>0</v>
      </c>
      <c r="R122" s="51">
        <v>13.846153846153847</v>
      </c>
      <c r="S122" s="52">
        <v>2.6373626373626373</v>
      </c>
    </row>
    <row r="123" spans="2:21" x14ac:dyDescent="0.25">
      <c r="B123" s="53"/>
      <c r="C123" s="6"/>
      <c r="D123" s="15"/>
      <c r="E123" s="15"/>
      <c r="F123" s="15"/>
      <c r="G123" s="181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51"/>
      <c r="S123" s="52"/>
    </row>
    <row r="124" spans="2:21" ht="15.75" thickBot="1" x14ac:dyDescent="0.3">
      <c r="B124" s="33"/>
      <c r="C124" s="16" t="s">
        <v>81</v>
      </c>
      <c r="D124" s="16">
        <v>5</v>
      </c>
      <c r="E124" s="16">
        <v>2</v>
      </c>
      <c r="F124" s="16">
        <v>0</v>
      </c>
      <c r="G124" s="182">
        <v>9.1</v>
      </c>
      <c r="H124" s="16">
        <v>14</v>
      </c>
      <c r="I124" s="16">
        <v>18</v>
      </c>
      <c r="J124" s="16">
        <v>3</v>
      </c>
      <c r="K124" s="16">
        <v>7</v>
      </c>
      <c r="L124" s="16">
        <v>6</v>
      </c>
      <c r="M124" s="16">
        <v>1</v>
      </c>
      <c r="N124" s="16">
        <v>2</v>
      </c>
      <c r="O124" s="16">
        <v>1</v>
      </c>
      <c r="P124" s="16">
        <v>1</v>
      </c>
      <c r="Q124" s="16">
        <v>0</v>
      </c>
      <c r="R124" s="148">
        <v>13.846153846153847</v>
      </c>
      <c r="S124" s="149">
        <v>2.6373626373626373</v>
      </c>
    </row>
    <row r="125" spans="2:21" x14ac:dyDescent="0.25">
      <c r="B125" s="15"/>
      <c r="C125" s="3"/>
      <c r="D125" s="3"/>
      <c r="E125" s="3"/>
      <c r="F125" s="3"/>
      <c r="G125" s="187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23"/>
      <c r="S125" s="23"/>
    </row>
    <row r="126" spans="2:21" ht="15.75" thickBot="1" x14ac:dyDescent="0.3">
      <c r="B126" s="15"/>
      <c r="C126" s="3"/>
      <c r="D126" s="3"/>
      <c r="E126" s="3"/>
      <c r="F126" s="3"/>
      <c r="G126" s="187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23"/>
      <c r="S126" s="23"/>
    </row>
    <row r="127" spans="2:21" ht="18.75" x14ac:dyDescent="0.3">
      <c r="B127" s="55" t="s">
        <v>20</v>
      </c>
      <c r="C127" s="32" t="s">
        <v>78</v>
      </c>
      <c r="D127" s="32" t="s">
        <v>56</v>
      </c>
      <c r="E127" s="32" t="s">
        <v>57</v>
      </c>
      <c r="F127" s="32" t="s">
        <v>58</v>
      </c>
      <c r="G127" s="184" t="s">
        <v>18</v>
      </c>
      <c r="H127" s="32" t="s">
        <v>19</v>
      </c>
      <c r="I127" s="32" t="s">
        <v>59</v>
      </c>
      <c r="J127" s="32" t="s">
        <v>42</v>
      </c>
      <c r="K127" s="32" t="s">
        <v>5</v>
      </c>
      <c r="L127" s="32" t="s">
        <v>4</v>
      </c>
      <c r="M127" s="32" t="s">
        <v>44</v>
      </c>
      <c r="N127" s="32" t="s">
        <v>60</v>
      </c>
      <c r="O127" s="32" t="s">
        <v>61</v>
      </c>
      <c r="P127" s="32" t="s">
        <v>62</v>
      </c>
      <c r="Q127" s="32" t="s">
        <v>63</v>
      </c>
      <c r="R127" s="49" t="s">
        <v>64</v>
      </c>
      <c r="S127" s="50" t="s">
        <v>65</v>
      </c>
    </row>
    <row r="128" spans="2:21" ht="18.75" x14ac:dyDescent="0.3">
      <c r="B128" s="56" t="s">
        <v>83</v>
      </c>
      <c r="C128" s="10" t="s">
        <v>68</v>
      </c>
      <c r="D128" s="10">
        <v>1</v>
      </c>
      <c r="E128" s="10">
        <v>0</v>
      </c>
      <c r="F128" s="10">
        <v>0</v>
      </c>
      <c r="G128" s="171">
        <v>1.1000000000000001</v>
      </c>
      <c r="H128" s="10">
        <v>9</v>
      </c>
      <c r="I128" s="10">
        <v>9</v>
      </c>
      <c r="J128" s="10">
        <v>0</v>
      </c>
      <c r="K128" s="10">
        <v>0</v>
      </c>
      <c r="L128" s="10">
        <v>2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3">
        <v>73.636363636363626</v>
      </c>
      <c r="S128" s="20">
        <v>8.2706766917293226</v>
      </c>
    </row>
    <row r="129" spans="2:19" x14ac:dyDescent="0.25">
      <c r="B129" s="53"/>
      <c r="C129" s="15" t="s">
        <v>78</v>
      </c>
      <c r="D129" s="15">
        <v>1</v>
      </c>
      <c r="E129" s="15">
        <v>0</v>
      </c>
      <c r="F129" s="15">
        <v>0</v>
      </c>
      <c r="G129" s="181">
        <v>1.1000000000000001</v>
      </c>
      <c r="H129" s="15">
        <v>9</v>
      </c>
      <c r="I129" s="15">
        <v>9</v>
      </c>
      <c r="J129" s="15">
        <v>0</v>
      </c>
      <c r="K129" s="15">
        <v>0</v>
      </c>
      <c r="L129" s="15">
        <v>2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51">
        <v>73.636363636363626</v>
      </c>
      <c r="S129" s="52">
        <v>10</v>
      </c>
    </row>
    <row r="130" spans="2:19" x14ac:dyDescent="0.25">
      <c r="B130" s="53"/>
      <c r="C130" s="6"/>
      <c r="D130" s="10"/>
      <c r="E130" s="10"/>
      <c r="F130" s="10"/>
      <c r="G130" s="171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3"/>
      <c r="S130" s="20"/>
    </row>
    <row r="131" spans="2:19" ht="15.75" thickBot="1" x14ac:dyDescent="0.3">
      <c r="B131" s="33"/>
      <c r="C131" s="16" t="s">
        <v>81</v>
      </c>
      <c r="D131" s="16">
        <v>1</v>
      </c>
      <c r="E131" s="16">
        <v>0</v>
      </c>
      <c r="F131" s="16">
        <v>0</v>
      </c>
      <c r="G131" s="182">
        <v>1.1000000000000001</v>
      </c>
      <c r="H131" s="16">
        <v>9</v>
      </c>
      <c r="I131" s="16">
        <v>9</v>
      </c>
      <c r="J131" s="16">
        <v>0</v>
      </c>
      <c r="K131" s="16">
        <v>0</v>
      </c>
      <c r="L131" s="16">
        <v>2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48">
        <v>73.636363636363626</v>
      </c>
      <c r="S131" s="149">
        <v>10</v>
      </c>
    </row>
    <row r="132" spans="2:19" x14ac:dyDescent="0.25">
      <c r="B132" s="15"/>
      <c r="C132" s="3"/>
      <c r="D132" s="3"/>
      <c r="E132" s="3"/>
      <c r="F132" s="3"/>
      <c r="G132" s="187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23"/>
      <c r="S132" s="23"/>
    </row>
    <row r="133" spans="2:19" ht="19.5" thickBot="1" x14ac:dyDescent="0.35">
      <c r="B133" s="139"/>
      <c r="C133" s="1"/>
      <c r="F133" s="1"/>
      <c r="G133" s="18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38"/>
      <c r="S133" s="38"/>
    </row>
    <row r="134" spans="2:19" ht="18.75" x14ac:dyDescent="0.3">
      <c r="B134" s="55" t="s">
        <v>17</v>
      </c>
      <c r="C134" s="32" t="s">
        <v>78</v>
      </c>
      <c r="D134" s="32" t="s">
        <v>56</v>
      </c>
      <c r="E134" s="32" t="s">
        <v>57</v>
      </c>
      <c r="F134" s="32" t="s">
        <v>58</v>
      </c>
      <c r="G134" s="184" t="s">
        <v>18</v>
      </c>
      <c r="H134" s="32" t="s">
        <v>19</v>
      </c>
      <c r="I134" s="32" t="s">
        <v>59</v>
      </c>
      <c r="J134" s="32" t="s">
        <v>42</v>
      </c>
      <c r="K134" s="32" t="s">
        <v>5</v>
      </c>
      <c r="L134" s="32" t="s">
        <v>4</v>
      </c>
      <c r="M134" s="32" t="s">
        <v>44</v>
      </c>
      <c r="N134" s="32" t="s">
        <v>60</v>
      </c>
      <c r="O134" s="32" t="s">
        <v>61</v>
      </c>
      <c r="P134" s="32" t="s">
        <v>62</v>
      </c>
      <c r="Q134" s="32" t="s">
        <v>63</v>
      </c>
      <c r="R134" s="49" t="s">
        <v>64</v>
      </c>
      <c r="S134" s="50" t="s">
        <v>65</v>
      </c>
    </row>
    <row r="135" spans="2:19" ht="18.75" x14ac:dyDescent="0.3">
      <c r="B135" s="56" t="s">
        <v>84</v>
      </c>
      <c r="C135" s="10" t="s">
        <v>67</v>
      </c>
      <c r="D135" s="10">
        <v>1</v>
      </c>
      <c r="E135" s="10">
        <v>0</v>
      </c>
      <c r="F135" s="10">
        <v>0</v>
      </c>
      <c r="G135" s="171">
        <v>1.1000000000000001</v>
      </c>
      <c r="H135" s="10">
        <v>5</v>
      </c>
      <c r="I135" s="10">
        <v>4</v>
      </c>
      <c r="J135" s="10">
        <v>0</v>
      </c>
      <c r="K135" s="10">
        <v>1</v>
      </c>
      <c r="L135" s="10">
        <v>6</v>
      </c>
      <c r="M135" s="10">
        <v>0</v>
      </c>
      <c r="N135" s="10">
        <v>1</v>
      </c>
      <c r="O135" s="10">
        <v>0</v>
      </c>
      <c r="P135" s="10">
        <v>0</v>
      </c>
      <c r="Q135" s="10">
        <v>0</v>
      </c>
      <c r="R135" s="13">
        <v>33.834586466165412</v>
      </c>
      <c r="S135" s="20">
        <v>7.518796992481203</v>
      </c>
    </row>
    <row r="136" spans="2:19" x14ac:dyDescent="0.25">
      <c r="B136" s="53"/>
      <c r="C136" s="10" t="s">
        <v>68</v>
      </c>
      <c r="D136" s="10">
        <v>1</v>
      </c>
      <c r="E136" s="10">
        <v>0</v>
      </c>
      <c r="F136" s="10">
        <v>0</v>
      </c>
      <c r="G136" s="125">
        <v>3</v>
      </c>
      <c r="H136" s="10">
        <v>2</v>
      </c>
      <c r="I136" s="10">
        <v>3</v>
      </c>
      <c r="J136" s="10">
        <v>0</v>
      </c>
      <c r="K136" s="10">
        <v>3</v>
      </c>
      <c r="L136" s="10">
        <v>3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3">
        <v>6</v>
      </c>
      <c r="S136" s="20">
        <v>2</v>
      </c>
    </row>
    <row r="137" spans="2:19" x14ac:dyDescent="0.25">
      <c r="B137" s="53"/>
      <c r="C137" s="10" t="s">
        <v>69</v>
      </c>
      <c r="D137" s="35">
        <v>1</v>
      </c>
      <c r="E137" s="35">
        <v>1</v>
      </c>
      <c r="F137" s="35">
        <v>0</v>
      </c>
      <c r="G137" s="185">
        <v>7.2</v>
      </c>
      <c r="H137" s="35">
        <v>9</v>
      </c>
      <c r="I137" s="35">
        <v>12</v>
      </c>
      <c r="J137" s="35">
        <v>0</v>
      </c>
      <c r="K137" s="35">
        <v>5</v>
      </c>
      <c r="L137" s="35">
        <v>8</v>
      </c>
      <c r="M137" s="35">
        <v>0</v>
      </c>
      <c r="N137" s="35">
        <v>2</v>
      </c>
      <c r="O137" s="35">
        <v>0</v>
      </c>
      <c r="P137" s="35">
        <v>0</v>
      </c>
      <c r="Q137" s="35">
        <v>0</v>
      </c>
      <c r="R137" s="13">
        <v>11.25</v>
      </c>
      <c r="S137" s="20">
        <v>2.6109660574412534</v>
      </c>
    </row>
    <row r="138" spans="2:19" x14ac:dyDescent="0.25">
      <c r="B138" s="53"/>
      <c r="C138" s="10" t="s">
        <v>70</v>
      </c>
      <c r="D138" s="10">
        <v>1</v>
      </c>
      <c r="E138" s="10">
        <v>0</v>
      </c>
      <c r="F138" s="10">
        <v>0</v>
      </c>
      <c r="G138" s="171">
        <v>2.1</v>
      </c>
      <c r="H138" s="10">
        <v>3</v>
      </c>
      <c r="I138" s="10">
        <v>5</v>
      </c>
      <c r="J138" s="10">
        <v>0</v>
      </c>
      <c r="K138" s="10">
        <v>0</v>
      </c>
      <c r="L138" s="10">
        <v>1</v>
      </c>
      <c r="M138" s="10">
        <v>0</v>
      </c>
      <c r="N138" s="10">
        <v>1</v>
      </c>
      <c r="O138" s="10">
        <v>0</v>
      </c>
      <c r="P138" s="10">
        <v>0</v>
      </c>
      <c r="Q138" s="10">
        <v>0</v>
      </c>
      <c r="R138" s="13">
        <v>11.587982832618025</v>
      </c>
      <c r="S138" s="20">
        <v>2.5751072961373391</v>
      </c>
    </row>
    <row r="139" spans="2:19" x14ac:dyDescent="0.25">
      <c r="B139" s="53"/>
      <c r="C139" s="15" t="s">
        <v>78</v>
      </c>
      <c r="D139" s="15">
        <v>4</v>
      </c>
      <c r="E139" s="15">
        <v>1</v>
      </c>
      <c r="F139" s="15">
        <v>0</v>
      </c>
      <c r="G139" s="15">
        <v>14.1</v>
      </c>
      <c r="H139" s="15">
        <v>19</v>
      </c>
      <c r="I139" s="15">
        <v>24</v>
      </c>
      <c r="J139" s="15">
        <v>0</v>
      </c>
      <c r="K139" s="15">
        <v>9</v>
      </c>
      <c r="L139" s="15">
        <v>18</v>
      </c>
      <c r="M139" s="15">
        <v>0</v>
      </c>
      <c r="N139" s="15">
        <v>4</v>
      </c>
      <c r="O139" s="15">
        <v>0</v>
      </c>
      <c r="P139" s="15">
        <v>0</v>
      </c>
      <c r="Q139" s="15">
        <v>0</v>
      </c>
      <c r="R139" s="51">
        <v>12.337662337662339</v>
      </c>
      <c r="S139" s="52">
        <v>3.0303030303030303</v>
      </c>
    </row>
    <row r="140" spans="2:19" x14ac:dyDescent="0.25">
      <c r="B140" s="53"/>
      <c r="C140" s="15"/>
      <c r="D140" s="15"/>
      <c r="E140" s="15"/>
      <c r="F140" s="15"/>
      <c r="G140" s="181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51"/>
      <c r="S140" s="52"/>
    </row>
    <row r="141" spans="2:19" x14ac:dyDescent="0.25">
      <c r="B141" s="53"/>
      <c r="C141" s="15" t="s">
        <v>79</v>
      </c>
      <c r="D141" s="15"/>
      <c r="E141" s="15"/>
      <c r="F141" s="15"/>
      <c r="G141" s="181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51"/>
      <c r="S141" s="52"/>
    </row>
    <row r="142" spans="2:19" x14ac:dyDescent="0.25">
      <c r="B142" s="53"/>
      <c r="C142" s="10" t="s">
        <v>76</v>
      </c>
      <c r="D142" s="10">
        <v>1</v>
      </c>
      <c r="E142" s="10">
        <v>0</v>
      </c>
      <c r="F142" s="10">
        <v>0</v>
      </c>
      <c r="G142" s="171">
        <v>1.2</v>
      </c>
      <c r="H142" s="10">
        <v>0</v>
      </c>
      <c r="I142" s="10">
        <v>1</v>
      </c>
      <c r="J142" s="10">
        <v>0</v>
      </c>
      <c r="K142" s="10">
        <v>2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3">
        <v>0</v>
      </c>
      <c r="S142" s="20">
        <v>0.60240963855421692</v>
      </c>
    </row>
    <row r="143" spans="2:19" x14ac:dyDescent="0.25">
      <c r="B143" s="53"/>
      <c r="C143" s="10" t="s">
        <v>103</v>
      </c>
      <c r="D143" s="10">
        <v>1</v>
      </c>
      <c r="E143" s="10">
        <v>0</v>
      </c>
      <c r="F143" s="10">
        <v>0</v>
      </c>
      <c r="G143" s="125">
        <v>2</v>
      </c>
      <c r="H143" s="10">
        <v>3</v>
      </c>
      <c r="I143" s="10">
        <v>2</v>
      </c>
      <c r="J143" s="10">
        <v>0</v>
      </c>
      <c r="K143" s="10">
        <v>0</v>
      </c>
      <c r="L143" s="10">
        <v>2</v>
      </c>
      <c r="M143" s="10">
        <v>1</v>
      </c>
      <c r="N143" s="10">
        <v>0</v>
      </c>
      <c r="O143" s="10">
        <v>0</v>
      </c>
      <c r="P143" s="10">
        <v>0</v>
      </c>
      <c r="Q143" s="10">
        <v>0</v>
      </c>
      <c r="R143" s="13">
        <v>10.5</v>
      </c>
      <c r="S143" s="20">
        <v>2</v>
      </c>
    </row>
    <row r="144" spans="2:19" x14ac:dyDescent="0.25">
      <c r="B144" s="53"/>
      <c r="C144" s="15" t="s">
        <v>79</v>
      </c>
      <c r="D144" s="15">
        <v>2</v>
      </c>
      <c r="E144" s="15">
        <v>0</v>
      </c>
      <c r="F144" s="15">
        <v>0</v>
      </c>
      <c r="G144" s="181">
        <v>3.2</v>
      </c>
      <c r="H144" s="15">
        <v>3</v>
      </c>
      <c r="I144" s="15">
        <v>3</v>
      </c>
      <c r="J144" s="15">
        <v>0</v>
      </c>
      <c r="K144" s="15">
        <v>2</v>
      </c>
      <c r="L144" s="15">
        <v>2</v>
      </c>
      <c r="M144" s="15">
        <v>1</v>
      </c>
      <c r="N144" s="15">
        <v>0</v>
      </c>
      <c r="O144" s="15">
        <v>0</v>
      </c>
      <c r="P144" s="15">
        <v>0</v>
      </c>
      <c r="Q144" s="15">
        <v>0</v>
      </c>
      <c r="R144" s="51">
        <v>5.7377049180327866</v>
      </c>
      <c r="S144" s="52">
        <v>1.3661202185792349</v>
      </c>
    </row>
    <row r="145" spans="2:19" x14ac:dyDescent="0.25">
      <c r="B145" s="53"/>
      <c r="C145" s="6"/>
      <c r="D145" s="15"/>
      <c r="E145" s="15"/>
      <c r="F145" s="15"/>
      <c r="G145" s="181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51"/>
      <c r="S145" s="52"/>
    </row>
    <row r="146" spans="2:19" ht="15.75" thickBot="1" x14ac:dyDescent="0.3">
      <c r="B146" s="33"/>
      <c r="C146" s="16" t="s">
        <v>81</v>
      </c>
      <c r="D146" s="16">
        <v>6</v>
      </c>
      <c r="E146" s="16">
        <v>1</v>
      </c>
      <c r="F146" s="16">
        <v>0</v>
      </c>
      <c r="G146" s="182">
        <v>18</v>
      </c>
      <c r="H146" s="16">
        <v>22</v>
      </c>
      <c r="I146" s="16">
        <v>27</v>
      </c>
      <c r="J146" s="16">
        <v>0</v>
      </c>
      <c r="K146" s="16">
        <v>11</v>
      </c>
      <c r="L146" s="16">
        <v>20</v>
      </c>
      <c r="M146" s="16">
        <v>1</v>
      </c>
      <c r="N146" s="16">
        <v>4</v>
      </c>
      <c r="O146" s="16">
        <v>0</v>
      </c>
      <c r="P146" s="16">
        <v>0</v>
      </c>
      <c r="Q146" s="16">
        <v>0</v>
      </c>
      <c r="R146" s="148">
        <v>10.529279279279281</v>
      </c>
      <c r="S146" s="149">
        <v>2.6463963963963968</v>
      </c>
    </row>
    <row r="147" spans="2:19" x14ac:dyDescent="0.25">
      <c r="B147" s="15"/>
      <c r="C147" s="6"/>
      <c r="D147" s="6"/>
      <c r="E147" s="6"/>
      <c r="F147" s="6"/>
      <c r="G147" s="18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34"/>
      <c r="S147" s="34"/>
    </row>
    <row r="148" spans="2:19" ht="15.75" thickBot="1" x14ac:dyDescent="0.3">
      <c r="B148" s="15"/>
      <c r="C148" s="6"/>
      <c r="D148" s="6"/>
      <c r="E148" s="6"/>
      <c r="F148" s="6"/>
      <c r="G148" s="18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34"/>
      <c r="S148" s="34"/>
    </row>
    <row r="149" spans="2:19" ht="18.75" x14ac:dyDescent="0.3">
      <c r="B149" s="55" t="s">
        <v>97</v>
      </c>
      <c r="C149" s="32" t="s">
        <v>78</v>
      </c>
      <c r="D149" s="32" t="s">
        <v>56</v>
      </c>
      <c r="E149" s="32" t="s">
        <v>57</v>
      </c>
      <c r="F149" s="32" t="s">
        <v>58</v>
      </c>
      <c r="G149" s="184" t="s">
        <v>18</v>
      </c>
      <c r="H149" s="32" t="s">
        <v>19</v>
      </c>
      <c r="I149" s="32" t="s">
        <v>59</v>
      </c>
      <c r="J149" s="32" t="s">
        <v>42</v>
      </c>
      <c r="K149" s="32" t="s">
        <v>5</v>
      </c>
      <c r="L149" s="32" t="s">
        <v>4</v>
      </c>
      <c r="M149" s="32" t="s">
        <v>44</v>
      </c>
      <c r="N149" s="32" t="s">
        <v>60</v>
      </c>
      <c r="O149" s="32" t="s">
        <v>61</v>
      </c>
      <c r="P149" s="32" t="s">
        <v>62</v>
      </c>
      <c r="Q149" s="32" t="s">
        <v>63</v>
      </c>
      <c r="R149" s="49" t="s">
        <v>64</v>
      </c>
      <c r="S149" s="50" t="s">
        <v>65</v>
      </c>
    </row>
    <row r="150" spans="2:19" ht="18.75" x14ac:dyDescent="0.3">
      <c r="B150" s="56" t="s">
        <v>98</v>
      </c>
      <c r="C150" s="10" t="s">
        <v>67</v>
      </c>
      <c r="D150" s="10">
        <v>4</v>
      </c>
      <c r="E150" s="10">
        <v>0</v>
      </c>
      <c r="F150" s="10">
        <v>0</v>
      </c>
      <c r="G150" s="171">
        <v>8.1999999999999993</v>
      </c>
      <c r="H150" s="10">
        <v>7</v>
      </c>
      <c r="I150" s="10">
        <v>9</v>
      </c>
      <c r="J150" s="10">
        <v>0</v>
      </c>
      <c r="K150" s="10">
        <v>8</v>
      </c>
      <c r="L150" s="10">
        <v>10</v>
      </c>
      <c r="M150" s="10">
        <v>1</v>
      </c>
      <c r="N150" s="10">
        <v>2</v>
      </c>
      <c r="O150" s="10">
        <v>0</v>
      </c>
      <c r="P150" s="10">
        <v>2</v>
      </c>
      <c r="Q150" s="10">
        <v>0</v>
      </c>
      <c r="R150" s="13">
        <v>7.274826789838337</v>
      </c>
      <c r="S150" s="20">
        <v>2.1939953810623556</v>
      </c>
    </row>
    <row r="151" spans="2:19" x14ac:dyDescent="0.25">
      <c r="B151" s="58"/>
      <c r="C151" s="10" t="s">
        <v>68</v>
      </c>
      <c r="D151" s="10">
        <v>2</v>
      </c>
      <c r="E151" s="10">
        <v>0</v>
      </c>
      <c r="F151" s="10">
        <v>0</v>
      </c>
      <c r="G151" s="171">
        <v>5.0999999999999996</v>
      </c>
      <c r="H151" s="10">
        <v>2</v>
      </c>
      <c r="I151" s="10">
        <v>2</v>
      </c>
      <c r="J151" s="10">
        <v>0</v>
      </c>
      <c r="K151" s="10">
        <v>4</v>
      </c>
      <c r="L151" s="10">
        <v>6</v>
      </c>
      <c r="M151" s="10">
        <v>1</v>
      </c>
      <c r="N151" s="10">
        <v>1</v>
      </c>
      <c r="O151" s="10">
        <v>1</v>
      </c>
      <c r="P151" s="10">
        <v>0</v>
      </c>
      <c r="Q151" s="10">
        <v>0</v>
      </c>
      <c r="R151" s="13">
        <v>3.5294117647058827</v>
      </c>
      <c r="S151" s="20">
        <v>1.5009380863039399</v>
      </c>
    </row>
    <row r="152" spans="2:19" x14ac:dyDescent="0.25">
      <c r="B152" s="58"/>
      <c r="C152" s="10" t="s">
        <v>69</v>
      </c>
      <c r="D152" s="10">
        <v>1</v>
      </c>
      <c r="E152" s="10">
        <v>0</v>
      </c>
      <c r="F152" s="10">
        <v>0</v>
      </c>
      <c r="G152" s="171">
        <v>1.2</v>
      </c>
      <c r="H152" s="10">
        <v>0</v>
      </c>
      <c r="I152" s="10">
        <v>2</v>
      </c>
      <c r="J152" s="10">
        <v>0</v>
      </c>
      <c r="K152" s="10">
        <v>3</v>
      </c>
      <c r="L152" s="10">
        <v>1</v>
      </c>
      <c r="M152" s="10">
        <v>1</v>
      </c>
      <c r="N152" s="10">
        <v>0</v>
      </c>
      <c r="O152" s="10">
        <v>0</v>
      </c>
      <c r="P152" s="10">
        <v>0</v>
      </c>
      <c r="Q152" s="10">
        <v>0</v>
      </c>
      <c r="R152" s="13">
        <v>0</v>
      </c>
      <c r="S152" s="20">
        <v>0.64377682403433478</v>
      </c>
    </row>
    <row r="153" spans="2:19" x14ac:dyDescent="0.25">
      <c r="B153" s="58"/>
      <c r="C153" s="15" t="s">
        <v>78</v>
      </c>
      <c r="D153" s="15">
        <v>7</v>
      </c>
      <c r="E153" s="15">
        <v>0</v>
      </c>
      <c r="F153" s="15">
        <v>0</v>
      </c>
      <c r="G153" s="181">
        <v>15.2</v>
      </c>
      <c r="H153" s="15">
        <v>9</v>
      </c>
      <c r="I153" s="15">
        <v>13</v>
      </c>
      <c r="J153" s="15">
        <v>0</v>
      </c>
      <c r="K153" s="15">
        <v>15</v>
      </c>
      <c r="L153" s="15">
        <v>17</v>
      </c>
      <c r="M153" s="15">
        <v>3</v>
      </c>
      <c r="N153" s="15">
        <v>3</v>
      </c>
      <c r="O153" s="15">
        <v>1</v>
      </c>
      <c r="P153" s="15">
        <v>2</v>
      </c>
      <c r="Q153" s="15">
        <v>0</v>
      </c>
      <c r="R153" s="51">
        <v>5.3289473684210531</v>
      </c>
      <c r="S153" s="52">
        <v>13</v>
      </c>
    </row>
    <row r="154" spans="2:19" x14ac:dyDescent="0.25">
      <c r="B154" s="58"/>
      <c r="C154" s="15"/>
      <c r="D154" s="15"/>
      <c r="E154" s="15"/>
      <c r="F154" s="15"/>
      <c r="G154" s="181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51"/>
      <c r="S154" s="52"/>
    </row>
    <row r="155" spans="2:19" x14ac:dyDescent="0.25">
      <c r="B155" s="58"/>
      <c r="C155" s="15" t="s">
        <v>79</v>
      </c>
      <c r="D155" s="15"/>
      <c r="E155" s="15"/>
      <c r="F155" s="15"/>
      <c r="G155" s="181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51"/>
      <c r="S155" s="52"/>
    </row>
    <row r="156" spans="2:19" x14ac:dyDescent="0.25">
      <c r="B156" s="58"/>
      <c r="C156" s="10" t="s">
        <v>76</v>
      </c>
      <c r="D156" s="10">
        <v>1</v>
      </c>
      <c r="E156" s="10">
        <v>1</v>
      </c>
      <c r="F156" s="10">
        <v>0</v>
      </c>
      <c r="G156" s="125">
        <v>5</v>
      </c>
      <c r="H156" s="10">
        <v>1</v>
      </c>
      <c r="I156" s="10">
        <v>6</v>
      </c>
      <c r="J156" s="10">
        <v>0</v>
      </c>
      <c r="K156" s="10">
        <v>0</v>
      </c>
      <c r="L156" s="10">
        <v>1</v>
      </c>
      <c r="M156" s="10">
        <v>0</v>
      </c>
      <c r="N156" s="10">
        <v>1</v>
      </c>
      <c r="O156" s="10">
        <v>0</v>
      </c>
      <c r="P156" s="10">
        <v>1</v>
      </c>
      <c r="Q156" s="10">
        <v>0</v>
      </c>
      <c r="R156" s="13">
        <v>1.4</v>
      </c>
      <c r="S156" s="20">
        <v>1.4</v>
      </c>
    </row>
    <row r="157" spans="2:19" x14ac:dyDescent="0.25">
      <c r="B157" s="58"/>
      <c r="C157" s="10" t="s">
        <v>94</v>
      </c>
      <c r="D157" s="10">
        <v>1</v>
      </c>
      <c r="E157" s="10">
        <v>1</v>
      </c>
      <c r="F157" s="10">
        <v>1</v>
      </c>
      <c r="G157" s="125">
        <v>5</v>
      </c>
      <c r="H157" s="10">
        <v>4</v>
      </c>
      <c r="I157" s="10">
        <v>8</v>
      </c>
      <c r="J157" s="10">
        <v>0</v>
      </c>
      <c r="K157" s="10">
        <v>3</v>
      </c>
      <c r="L157" s="10">
        <v>1</v>
      </c>
      <c r="M157" s="10">
        <v>2</v>
      </c>
      <c r="N157" s="10">
        <v>1</v>
      </c>
      <c r="O157" s="10">
        <v>0</v>
      </c>
      <c r="P157" s="10">
        <v>1</v>
      </c>
      <c r="Q157" s="10">
        <v>0</v>
      </c>
      <c r="R157" s="13">
        <v>5.6</v>
      </c>
      <c r="S157" s="20">
        <v>1.8</v>
      </c>
    </row>
    <row r="158" spans="2:19" x14ac:dyDescent="0.25">
      <c r="B158" s="58"/>
      <c r="C158" s="10" t="s">
        <v>110</v>
      </c>
      <c r="D158" s="10">
        <v>1</v>
      </c>
      <c r="E158" s="10">
        <v>1</v>
      </c>
      <c r="F158" s="10">
        <v>0</v>
      </c>
      <c r="G158" s="171">
        <v>4.2</v>
      </c>
      <c r="H158" s="10">
        <v>1</v>
      </c>
      <c r="I158" s="10">
        <v>5</v>
      </c>
      <c r="J158" s="10">
        <v>0</v>
      </c>
      <c r="K158" s="10">
        <v>3</v>
      </c>
      <c r="L158" s="10">
        <v>2</v>
      </c>
      <c r="M158" s="10">
        <v>0</v>
      </c>
      <c r="N158" s="10">
        <v>0</v>
      </c>
      <c r="O158" s="10">
        <v>0</v>
      </c>
      <c r="P158" s="10">
        <v>1</v>
      </c>
      <c r="Q158" s="10">
        <v>0</v>
      </c>
      <c r="R158" s="13">
        <v>1.502145922746781</v>
      </c>
      <c r="S158" s="20">
        <v>1.502145922746781</v>
      </c>
    </row>
    <row r="159" spans="2:19" x14ac:dyDescent="0.25">
      <c r="B159" s="58"/>
      <c r="C159" s="10" t="s">
        <v>103</v>
      </c>
      <c r="D159" s="10">
        <v>1</v>
      </c>
      <c r="E159" s="10">
        <v>1</v>
      </c>
      <c r="F159" s="10">
        <v>1</v>
      </c>
      <c r="G159" s="171">
        <v>5.2</v>
      </c>
      <c r="H159" s="10">
        <v>4</v>
      </c>
      <c r="I159" s="10">
        <v>9</v>
      </c>
      <c r="J159" s="10">
        <v>1</v>
      </c>
      <c r="K159" s="10">
        <v>1</v>
      </c>
      <c r="L159" s="10">
        <v>2</v>
      </c>
      <c r="M159" s="10">
        <v>1</v>
      </c>
      <c r="N159" s="10">
        <v>0</v>
      </c>
      <c r="O159" s="10">
        <v>0</v>
      </c>
      <c r="P159" s="10">
        <v>0</v>
      </c>
      <c r="Q159" s="10">
        <v>0</v>
      </c>
      <c r="R159" s="13">
        <v>4.946996466431095</v>
      </c>
      <c r="S159" s="20">
        <v>1.9434628975265018</v>
      </c>
    </row>
    <row r="160" spans="2:19" x14ac:dyDescent="0.25">
      <c r="B160" s="58"/>
      <c r="C160" s="10" t="s">
        <v>77</v>
      </c>
      <c r="D160" s="10">
        <v>1</v>
      </c>
      <c r="E160" s="10">
        <v>0</v>
      </c>
      <c r="F160" s="10">
        <v>0</v>
      </c>
      <c r="G160" s="10">
        <v>2</v>
      </c>
      <c r="H160" s="10">
        <v>0</v>
      </c>
      <c r="I160" s="10">
        <v>1</v>
      </c>
      <c r="J160" s="10">
        <v>0</v>
      </c>
      <c r="K160" s="10">
        <v>0</v>
      </c>
      <c r="L160" s="10">
        <v>1</v>
      </c>
      <c r="M160" s="10">
        <v>0</v>
      </c>
      <c r="N160" s="10">
        <v>1</v>
      </c>
      <c r="O160" s="10">
        <v>0</v>
      </c>
      <c r="P160" s="10">
        <v>0</v>
      </c>
      <c r="Q160" s="10">
        <v>0</v>
      </c>
      <c r="R160" s="13">
        <v>0</v>
      </c>
      <c r="S160" s="20">
        <v>1</v>
      </c>
    </row>
    <row r="161" spans="2:20" x14ac:dyDescent="0.25">
      <c r="B161" s="53"/>
      <c r="C161" s="15" t="s">
        <v>79</v>
      </c>
      <c r="D161" s="15">
        <v>5</v>
      </c>
      <c r="E161" s="15">
        <v>4</v>
      </c>
      <c r="F161" s="15">
        <v>2</v>
      </c>
      <c r="G161" s="15">
        <v>22.1</v>
      </c>
      <c r="H161" s="15">
        <v>10</v>
      </c>
      <c r="I161" s="15">
        <v>29</v>
      </c>
      <c r="J161" s="15">
        <v>1</v>
      </c>
      <c r="K161" s="15">
        <v>7</v>
      </c>
      <c r="L161" s="15">
        <v>7</v>
      </c>
      <c r="M161" s="15">
        <v>3</v>
      </c>
      <c r="N161" s="15">
        <v>3</v>
      </c>
      <c r="O161" s="15">
        <v>0</v>
      </c>
      <c r="P161" s="15">
        <v>3</v>
      </c>
      <c r="Q161" s="15">
        <v>0</v>
      </c>
      <c r="R161" s="51">
        <v>3.1362007168458783</v>
      </c>
      <c r="S161" s="52">
        <v>1.6129032258064515</v>
      </c>
    </row>
    <row r="162" spans="2:20" x14ac:dyDescent="0.25">
      <c r="B162" s="53"/>
      <c r="C162" s="15"/>
      <c r="D162" s="6"/>
      <c r="E162" s="6"/>
      <c r="F162" s="6"/>
      <c r="G162" s="18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13"/>
      <c r="S162" s="20"/>
    </row>
    <row r="163" spans="2:20" ht="15.75" thickBot="1" x14ac:dyDescent="0.3">
      <c r="B163" s="33"/>
      <c r="C163" s="16" t="s">
        <v>81</v>
      </c>
      <c r="D163" s="16">
        <v>12</v>
      </c>
      <c r="E163" s="16">
        <v>4</v>
      </c>
      <c r="F163" s="16">
        <v>2</v>
      </c>
      <c r="G163" s="192">
        <v>38</v>
      </c>
      <c r="H163" s="16">
        <v>19</v>
      </c>
      <c r="I163" s="16">
        <v>42</v>
      </c>
      <c r="J163" s="16">
        <v>1</v>
      </c>
      <c r="K163" s="16">
        <v>22</v>
      </c>
      <c r="L163" s="16">
        <v>24</v>
      </c>
      <c r="M163" s="16">
        <v>6</v>
      </c>
      <c r="N163" s="16">
        <v>6</v>
      </c>
      <c r="O163" s="16">
        <v>1</v>
      </c>
      <c r="P163" s="16">
        <v>5</v>
      </c>
      <c r="Q163" s="16">
        <v>0</v>
      </c>
      <c r="R163" s="148">
        <v>3.6966950959488272</v>
      </c>
      <c r="S163" s="149">
        <v>1.7590618336886996</v>
      </c>
    </row>
    <row r="164" spans="2:20" x14ac:dyDescent="0.25">
      <c r="B164" s="15"/>
      <c r="C164" s="6"/>
      <c r="D164" s="6"/>
      <c r="E164" s="6"/>
      <c r="F164" s="6"/>
      <c r="G164" s="18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34"/>
      <c r="S164" s="34"/>
    </row>
    <row r="165" spans="2:20" ht="15.75" thickBot="1" x14ac:dyDescent="0.3">
      <c r="B165" s="15"/>
      <c r="C165" s="6"/>
      <c r="D165" s="6"/>
      <c r="E165" s="6"/>
      <c r="F165" s="6"/>
      <c r="G165" s="18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34"/>
      <c r="S165" s="34"/>
    </row>
    <row r="166" spans="2:20" ht="18.75" x14ac:dyDescent="0.3">
      <c r="B166" s="55" t="s">
        <v>7</v>
      </c>
      <c r="C166" s="32" t="s">
        <v>78</v>
      </c>
      <c r="D166" s="32" t="s">
        <v>56</v>
      </c>
      <c r="E166" s="32" t="s">
        <v>57</v>
      </c>
      <c r="F166" s="32" t="s">
        <v>58</v>
      </c>
      <c r="G166" s="184" t="s">
        <v>18</v>
      </c>
      <c r="H166" s="32" t="s">
        <v>19</v>
      </c>
      <c r="I166" s="32" t="s">
        <v>59</v>
      </c>
      <c r="J166" s="32" t="s">
        <v>42</v>
      </c>
      <c r="K166" s="32" t="s">
        <v>5</v>
      </c>
      <c r="L166" s="32" t="s">
        <v>4</v>
      </c>
      <c r="M166" s="32" t="s">
        <v>44</v>
      </c>
      <c r="N166" s="32" t="s">
        <v>60</v>
      </c>
      <c r="O166" s="32" t="s">
        <v>61</v>
      </c>
      <c r="P166" s="32" t="s">
        <v>62</v>
      </c>
      <c r="Q166" s="32" t="s">
        <v>63</v>
      </c>
      <c r="R166" s="49" t="s">
        <v>64</v>
      </c>
      <c r="S166" s="50" t="s">
        <v>65</v>
      </c>
    </row>
    <row r="167" spans="2:20" ht="18.75" x14ac:dyDescent="0.3">
      <c r="B167" s="56" t="s">
        <v>120</v>
      </c>
      <c r="C167" s="10" t="s">
        <v>67</v>
      </c>
      <c r="D167" s="10">
        <v>1</v>
      </c>
      <c r="E167" s="10">
        <v>0</v>
      </c>
      <c r="F167" s="10">
        <v>0</v>
      </c>
      <c r="G167" s="125">
        <v>2</v>
      </c>
      <c r="H167" s="10">
        <v>2</v>
      </c>
      <c r="I167" s="10">
        <v>1</v>
      </c>
      <c r="J167" s="10">
        <v>0</v>
      </c>
      <c r="K167" s="10">
        <v>1</v>
      </c>
      <c r="L167" s="10">
        <v>4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3">
        <v>9</v>
      </c>
      <c r="S167" s="20">
        <v>2.5</v>
      </c>
      <c r="T167" s="150"/>
    </row>
    <row r="168" spans="2:20" x14ac:dyDescent="0.25">
      <c r="B168" s="140"/>
      <c r="C168" s="10" t="s">
        <v>68</v>
      </c>
      <c r="D168" s="10">
        <v>1</v>
      </c>
      <c r="E168" s="10">
        <v>0</v>
      </c>
      <c r="F168" s="10">
        <v>0</v>
      </c>
      <c r="G168" s="168">
        <v>0.1</v>
      </c>
      <c r="H168" s="10">
        <v>1</v>
      </c>
      <c r="I168" s="10">
        <v>1</v>
      </c>
      <c r="J168" s="10">
        <v>0</v>
      </c>
      <c r="K168" s="10">
        <v>0</v>
      </c>
      <c r="L168" s="10">
        <v>0</v>
      </c>
      <c r="M168" s="10">
        <v>0</v>
      </c>
      <c r="N168" s="10">
        <v>1</v>
      </c>
      <c r="O168" s="10">
        <v>0</v>
      </c>
      <c r="P168" s="10">
        <v>0</v>
      </c>
      <c r="Q168" s="10">
        <v>0</v>
      </c>
      <c r="R168" s="13">
        <v>90</v>
      </c>
      <c r="S168" s="20">
        <v>3.0303030303030303</v>
      </c>
    </row>
    <row r="169" spans="2:20" x14ac:dyDescent="0.25">
      <c r="B169" s="58"/>
      <c r="C169" s="15" t="s">
        <v>78</v>
      </c>
      <c r="D169" s="15">
        <v>2</v>
      </c>
      <c r="E169" s="15">
        <v>0</v>
      </c>
      <c r="F169" s="15">
        <v>0</v>
      </c>
      <c r="G169" s="181">
        <v>2.1</v>
      </c>
      <c r="H169" s="15">
        <v>3</v>
      </c>
      <c r="I169" s="15">
        <v>2</v>
      </c>
      <c r="J169" s="15">
        <v>0</v>
      </c>
      <c r="K169" s="15">
        <v>1</v>
      </c>
      <c r="L169" s="15">
        <v>4</v>
      </c>
      <c r="M169" s="15">
        <v>0</v>
      </c>
      <c r="N169" s="15">
        <v>1</v>
      </c>
      <c r="O169" s="15">
        <v>0</v>
      </c>
      <c r="P169" s="15">
        <v>0</v>
      </c>
      <c r="Q169" s="15">
        <v>0</v>
      </c>
      <c r="R169" s="51">
        <v>11.587982832618025</v>
      </c>
      <c r="S169" s="52">
        <v>2.5751072961373391</v>
      </c>
    </row>
    <row r="170" spans="2:20" x14ac:dyDescent="0.25">
      <c r="B170" s="53"/>
      <c r="C170" s="15"/>
      <c r="D170" s="6"/>
      <c r="E170" s="6"/>
      <c r="F170" s="6"/>
      <c r="G170" s="18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13"/>
      <c r="S170" s="20"/>
    </row>
    <row r="171" spans="2:20" ht="15.75" thickBot="1" x14ac:dyDescent="0.3">
      <c r="B171" s="33"/>
      <c r="C171" s="16" t="s">
        <v>81</v>
      </c>
      <c r="D171" s="16">
        <v>2</v>
      </c>
      <c r="E171" s="16">
        <v>0</v>
      </c>
      <c r="F171" s="16">
        <v>0</v>
      </c>
      <c r="G171" s="182">
        <v>2.1</v>
      </c>
      <c r="H171" s="16">
        <v>3</v>
      </c>
      <c r="I171" s="16">
        <v>2</v>
      </c>
      <c r="J171" s="16">
        <v>0</v>
      </c>
      <c r="K171" s="16">
        <v>1</v>
      </c>
      <c r="L171" s="16">
        <v>4</v>
      </c>
      <c r="M171" s="16">
        <v>0</v>
      </c>
      <c r="N171" s="16">
        <v>1</v>
      </c>
      <c r="O171" s="16">
        <v>0</v>
      </c>
      <c r="P171" s="16">
        <v>0</v>
      </c>
      <c r="Q171" s="16">
        <v>0</v>
      </c>
      <c r="R171" s="34">
        <v>11.587982832618025</v>
      </c>
      <c r="S171" s="54">
        <v>2.5751072961373391</v>
      </c>
    </row>
    <row r="172" spans="2:20" x14ac:dyDescent="0.25">
      <c r="B172" s="15"/>
      <c r="C172" s="6"/>
      <c r="D172" s="6"/>
      <c r="E172" s="6"/>
      <c r="F172" s="6"/>
      <c r="G172" s="18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2"/>
      <c r="S172" s="72"/>
    </row>
    <row r="173" spans="2:20" ht="15.75" thickBot="1" x14ac:dyDescent="0.3">
      <c r="B173" s="15"/>
      <c r="C173" s="6"/>
      <c r="D173" s="6"/>
      <c r="E173" s="6"/>
      <c r="F173" s="6"/>
      <c r="G173" s="18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23"/>
      <c r="S173" s="23"/>
    </row>
    <row r="174" spans="2:20" ht="18.75" x14ac:dyDescent="0.3">
      <c r="B174" s="55" t="s">
        <v>209</v>
      </c>
      <c r="C174" s="32" t="s">
        <v>78</v>
      </c>
      <c r="D174" s="32" t="s">
        <v>56</v>
      </c>
      <c r="E174" s="32" t="s">
        <v>57</v>
      </c>
      <c r="F174" s="32" t="s">
        <v>58</v>
      </c>
      <c r="G174" s="184" t="s">
        <v>18</v>
      </c>
      <c r="H174" s="32" t="s">
        <v>19</v>
      </c>
      <c r="I174" s="32" t="s">
        <v>59</v>
      </c>
      <c r="J174" s="32" t="s">
        <v>42</v>
      </c>
      <c r="K174" s="32" t="s">
        <v>5</v>
      </c>
      <c r="L174" s="32" t="s">
        <v>4</v>
      </c>
      <c r="M174" s="32" t="s">
        <v>44</v>
      </c>
      <c r="N174" s="32" t="s">
        <v>60</v>
      </c>
      <c r="O174" s="32" t="s">
        <v>61</v>
      </c>
      <c r="P174" s="32" t="s">
        <v>62</v>
      </c>
      <c r="Q174" s="32" t="s">
        <v>63</v>
      </c>
      <c r="R174" s="49" t="s">
        <v>64</v>
      </c>
      <c r="S174" s="50" t="s">
        <v>65</v>
      </c>
    </row>
    <row r="175" spans="2:20" ht="18.75" x14ac:dyDescent="0.3">
      <c r="B175" s="56" t="s">
        <v>122</v>
      </c>
      <c r="C175" s="10" t="s">
        <v>70</v>
      </c>
      <c r="D175" s="10">
        <v>1</v>
      </c>
      <c r="E175" s="10">
        <v>0</v>
      </c>
      <c r="F175" s="10">
        <v>0</v>
      </c>
      <c r="G175" s="10">
        <v>1</v>
      </c>
      <c r="H175" s="10">
        <v>4</v>
      </c>
      <c r="I175" s="10">
        <v>4</v>
      </c>
      <c r="J175" s="10">
        <v>1</v>
      </c>
      <c r="K175" s="10">
        <v>0</v>
      </c>
      <c r="L175" s="10">
        <v>0</v>
      </c>
      <c r="M175" s="10">
        <v>1</v>
      </c>
      <c r="N175" s="10">
        <v>0</v>
      </c>
      <c r="O175" s="10">
        <v>0</v>
      </c>
      <c r="P175" s="10">
        <v>1</v>
      </c>
      <c r="Q175" s="10">
        <v>0</v>
      </c>
      <c r="R175" s="13">
        <v>36</v>
      </c>
      <c r="S175" s="20">
        <v>4</v>
      </c>
    </row>
    <row r="176" spans="2:20" x14ac:dyDescent="0.25">
      <c r="B176" s="53"/>
      <c r="C176" s="15" t="s">
        <v>78</v>
      </c>
      <c r="D176" s="15">
        <v>1</v>
      </c>
      <c r="E176" s="15">
        <v>0</v>
      </c>
      <c r="F176" s="15">
        <v>0</v>
      </c>
      <c r="G176" s="15">
        <v>1</v>
      </c>
      <c r="H176" s="15">
        <v>4</v>
      </c>
      <c r="I176" s="15">
        <v>4</v>
      </c>
      <c r="J176" s="15">
        <v>1</v>
      </c>
      <c r="K176" s="15">
        <v>0</v>
      </c>
      <c r="L176" s="15">
        <v>0</v>
      </c>
      <c r="M176" s="15">
        <v>1</v>
      </c>
      <c r="N176" s="15">
        <v>0</v>
      </c>
      <c r="O176" s="15">
        <v>0</v>
      </c>
      <c r="P176" s="15">
        <v>1</v>
      </c>
      <c r="Q176" s="15">
        <v>0</v>
      </c>
      <c r="R176" s="51">
        <v>36</v>
      </c>
      <c r="S176" s="52">
        <v>4</v>
      </c>
    </row>
    <row r="177" spans="2:19" x14ac:dyDescent="0.25">
      <c r="B177" s="53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51"/>
      <c r="S177" s="52"/>
    </row>
    <row r="178" spans="2:19" x14ac:dyDescent="0.25">
      <c r="B178" s="53"/>
      <c r="C178" s="15" t="s">
        <v>79</v>
      </c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51"/>
      <c r="S178" s="52"/>
    </row>
    <row r="179" spans="2:19" x14ac:dyDescent="0.25">
      <c r="B179" s="53"/>
      <c r="C179" s="10" t="s">
        <v>76</v>
      </c>
      <c r="D179" s="10">
        <v>1</v>
      </c>
      <c r="E179" s="10">
        <v>0</v>
      </c>
      <c r="F179" s="10">
        <v>0</v>
      </c>
      <c r="G179" s="10">
        <v>2.1</v>
      </c>
      <c r="H179" s="10">
        <v>0</v>
      </c>
      <c r="I179" s="10">
        <v>0</v>
      </c>
      <c r="J179" s="10">
        <v>0</v>
      </c>
      <c r="K179" s="10">
        <v>1</v>
      </c>
      <c r="L179" s="10">
        <v>1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3">
        <v>0</v>
      </c>
      <c r="S179" s="20">
        <v>0.42899999999999999</v>
      </c>
    </row>
    <row r="180" spans="2:19" x14ac:dyDescent="0.25">
      <c r="B180" s="53"/>
      <c r="C180" s="15" t="s">
        <v>79</v>
      </c>
      <c r="D180" s="15">
        <v>1</v>
      </c>
      <c r="E180" s="15">
        <v>0</v>
      </c>
      <c r="F180" s="15">
        <v>0</v>
      </c>
      <c r="G180" s="15">
        <v>2.1</v>
      </c>
      <c r="H180" s="15">
        <v>0</v>
      </c>
      <c r="I180" s="15">
        <v>0</v>
      </c>
      <c r="J180" s="15">
        <v>0</v>
      </c>
      <c r="K180" s="15">
        <v>1</v>
      </c>
      <c r="L180" s="15">
        <v>1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51">
        <v>0</v>
      </c>
      <c r="S180" s="52">
        <v>0.42899999999999999</v>
      </c>
    </row>
    <row r="181" spans="2:19" x14ac:dyDescent="0.25">
      <c r="B181" s="53"/>
      <c r="C181" s="10"/>
      <c r="D181" s="10"/>
      <c r="E181" s="10"/>
      <c r="F181" s="10"/>
      <c r="G181" s="171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3"/>
      <c r="S181" s="20"/>
    </row>
    <row r="182" spans="2:19" ht="15.75" thickBot="1" x14ac:dyDescent="0.3">
      <c r="B182" s="33"/>
      <c r="C182" s="16" t="s">
        <v>81</v>
      </c>
      <c r="D182" s="16">
        <f>D176+D180</f>
        <v>2</v>
      </c>
      <c r="E182" s="16">
        <f t="shared" ref="E182:Q182" si="0">E176+E180</f>
        <v>0</v>
      </c>
      <c r="F182" s="16">
        <f t="shared" si="0"/>
        <v>0</v>
      </c>
      <c r="G182" s="16">
        <f t="shared" si="0"/>
        <v>3.1</v>
      </c>
      <c r="H182" s="16">
        <f t="shared" si="0"/>
        <v>4</v>
      </c>
      <c r="I182" s="16">
        <f t="shared" si="0"/>
        <v>4</v>
      </c>
      <c r="J182" s="16">
        <f t="shared" si="0"/>
        <v>1</v>
      </c>
      <c r="K182" s="16">
        <f t="shared" si="0"/>
        <v>1</v>
      </c>
      <c r="L182" s="16">
        <f t="shared" si="0"/>
        <v>1</v>
      </c>
      <c r="M182" s="16">
        <f t="shared" si="0"/>
        <v>1</v>
      </c>
      <c r="N182" s="16">
        <f t="shared" si="0"/>
        <v>0</v>
      </c>
      <c r="O182" s="16">
        <f t="shared" si="0"/>
        <v>0</v>
      </c>
      <c r="P182" s="16">
        <f t="shared" si="0"/>
        <v>1</v>
      </c>
      <c r="Q182" s="16">
        <f t="shared" si="0"/>
        <v>0</v>
      </c>
      <c r="R182" s="148">
        <f>(7*H182)/G182</f>
        <v>9.0322580645161281</v>
      </c>
      <c r="S182" s="149">
        <v>4</v>
      </c>
    </row>
    <row r="183" spans="2:19" x14ac:dyDescent="0.25">
      <c r="B183" s="15"/>
      <c r="C183" s="6"/>
      <c r="D183" s="6"/>
      <c r="E183" s="6"/>
      <c r="F183" s="6"/>
      <c r="G183" s="18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34"/>
      <c r="S183" s="34"/>
    </row>
    <row r="184" spans="2:19" ht="15.75" thickBot="1" x14ac:dyDescent="0.3">
      <c r="B184" s="15"/>
      <c r="C184" s="6"/>
      <c r="D184" s="6"/>
      <c r="E184" s="6"/>
      <c r="F184" s="6"/>
      <c r="G184" s="18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34"/>
      <c r="S184" s="34"/>
    </row>
    <row r="185" spans="2:19" ht="15" customHeight="1" x14ac:dyDescent="0.3">
      <c r="B185" s="55" t="s">
        <v>71</v>
      </c>
      <c r="C185" s="32" t="s">
        <v>78</v>
      </c>
      <c r="D185" s="32" t="s">
        <v>56</v>
      </c>
      <c r="E185" s="32" t="s">
        <v>57</v>
      </c>
      <c r="F185" s="32" t="s">
        <v>58</v>
      </c>
      <c r="G185" s="184" t="s">
        <v>18</v>
      </c>
      <c r="H185" s="32" t="s">
        <v>19</v>
      </c>
      <c r="I185" s="32" t="s">
        <v>59</v>
      </c>
      <c r="J185" s="32" t="s">
        <v>42</v>
      </c>
      <c r="K185" s="32" t="s">
        <v>5</v>
      </c>
      <c r="L185" s="32" t="s">
        <v>4</v>
      </c>
      <c r="M185" s="32" t="s">
        <v>44</v>
      </c>
      <c r="N185" s="32" t="s">
        <v>60</v>
      </c>
      <c r="O185" s="32" t="s">
        <v>61</v>
      </c>
      <c r="P185" s="32" t="s">
        <v>62</v>
      </c>
      <c r="Q185" s="32" t="s">
        <v>63</v>
      </c>
      <c r="R185" s="49" t="s">
        <v>64</v>
      </c>
      <c r="S185" s="50" t="s">
        <v>65</v>
      </c>
    </row>
    <row r="186" spans="2:19" ht="15" customHeight="1" x14ac:dyDescent="0.25">
      <c r="B186" s="53"/>
      <c r="C186" s="10" t="s">
        <v>67</v>
      </c>
      <c r="D186" s="10">
        <f>D6+D21+D35+D50+D63+D80+D92+D109+D119+D135+D150+D167</f>
        <v>29</v>
      </c>
      <c r="E186" s="10">
        <f>E6+E21+E35+E50+E63+E80+E92+E109+E119+E135+E150+E167</f>
        <v>8</v>
      </c>
      <c r="F186" s="10">
        <f>F6+F21+F35+F50+F63+F80+F92+F109+F119+F135+F150+F167</f>
        <v>0</v>
      </c>
      <c r="G186" s="10">
        <v>58.1</v>
      </c>
      <c r="H186" s="10">
        <f t="shared" ref="H186:Q186" si="1">H6+H21+H35+H50+H63+H80+H92+H109+H119+H135+H150+H167</f>
        <v>45</v>
      </c>
      <c r="I186" s="10">
        <f t="shared" si="1"/>
        <v>59</v>
      </c>
      <c r="J186" s="10">
        <f t="shared" si="1"/>
        <v>1</v>
      </c>
      <c r="K186" s="10">
        <f t="shared" si="1"/>
        <v>80</v>
      </c>
      <c r="L186" s="10">
        <f t="shared" si="1"/>
        <v>66</v>
      </c>
      <c r="M186" s="10">
        <f t="shared" si="1"/>
        <v>4</v>
      </c>
      <c r="N186" s="10">
        <f t="shared" si="1"/>
        <v>25</v>
      </c>
      <c r="O186" s="10">
        <f t="shared" si="1"/>
        <v>3</v>
      </c>
      <c r="P186" s="10">
        <f t="shared" si="1"/>
        <v>4</v>
      </c>
      <c r="Q186" s="10">
        <f t="shared" si="1"/>
        <v>0</v>
      </c>
      <c r="R186" s="13">
        <f>9*H186/G186</f>
        <v>6.9707401032702236</v>
      </c>
      <c r="S186" s="20">
        <f>(I186+L186)/G186</f>
        <v>2.1514629948364887</v>
      </c>
    </row>
    <row r="187" spans="2:19" ht="15" customHeight="1" x14ac:dyDescent="0.25">
      <c r="B187" s="53"/>
      <c r="C187" s="10" t="s">
        <v>68</v>
      </c>
      <c r="D187" s="10">
        <f>D22+D36+D64+D93+D110+D120+D128+D136+D151+D168</f>
        <v>20</v>
      </c>
      <c r="E187" s="10">
        <f>E22+E36+E64+E93+E110+E120+E128+E136+E151+E168</f>
        <v>7</v>
      </c>
      <c r="F187" s="10">
        <f>F22+F36+F64+F93+F110+F120+F128+F136+F151+F168</f>
        <v>0</v>
      </c>
      <c r="G187" s="10">
        <v>51</v>
      </c>
      <c r="H187" s="10">
        <f t="shared" ref="H187:Q187" si="2">H22+H36+H64+H93+H110+H120+H128+H136+H151+H168</f>
        <v>61</v>
      </c>
      <c r="I187" s="10">
        <f t="shared" si="2"/>
        <v>79</v>
      </c>
      <c r="J187" s="10">
        <f t="shared" si="2"/>
        <v>4</v>
      </c>
      <c r="K187" s="10">
        <f t="shared" si="2"/>
        <v>40</v>
      </c>
      <c r="L187" s="10">
        <f t="shared" si="2"/>
        <v>48</v>
      </c>
      <c r="M187" s="10">
        <f t="shared" si="2"/>
        <v>4</v>
      </c>
      <c r="N187" s="10">
        <f t="shared" si="2"/>
        <v>14</v>
      </c>
      <c r="O187" s="10">
        <f t="shared" si="2"/>
        <v>3</v>
      </c>
      <c r="P187" s="10">
        <f t="shared" si="2"/>
        <v>4</v>
      </c>
      <c r="Q187" s="10">
        <f t="shared" si="2"/>
        <v>0</v>
      </c>
      <c r="R187" s="13">
        <f t="shared" ref="R187:R190" si="3">9*H187/G187</f>
        <v>10.764705882352942</v>
      </c>
      <c r="S187" s="20">
        <f>(I187+L187)/G187</f>
        <v>2.4901960784313726</v>
      </c>
    </row>
    <row r="188" spans="2:19" ht="15" customHeight="1" x14ac:dyDescent="0.25">
      <c r="B188" s="53"/>
      <c r="C188" s="10" t="s">
        <v>69</v>
      </c>
      <c r="D188" s="10">
        <f>D23+D37+D65+D81+D111+D137+D152</f>
        <v>14</v>
      </c>
      <c r="E188" s="10">
        <f>E23+E37+E65+E81+E111+E137+E152</f>
        <v>4</v>
      </c>
      <c r="F188" s="10">
        <f>F23+F37+F65+F81+F111+F137+F152</f>
        <v>0</v>
      </c>
      <c r="G188" s="10">
        <v>28.1</v>
      </c>
      <c r="H188" s="10">
        <f t="shared" ref="H188:Q188" si="4">H23+H37+H65+H81+H111+H137+H152</f>
        <v>31</v>
      </c>
      <c r="I188" s="10">
        <f t="shared" si="4"/>
        <v>35</v>
      </c>
      <c r="J188" s="10">
        <f t="shared" si="4"/>
        <v>3</v>
      </c>
      <c r="K188" s="10">
        <f t="shared" si="4"/>
        <v>27</v>
      </c>
      <c r="L188" s="10">
        <f t="shared" si="4"/>
        <v>35</v>
      </c>
      <c r="M188" s="10">
        <f t="shared" si="4"/>
        <v>5</v>
      </c>
      <c r="N188" s="10">
        <f t="shared" si="4"/>
        <v>10</v>
      </c>
      <c r="O188" s="10">
        <f t="shared" si="4"/>
        <v>2</v>
      </c>
      <c r="P188" s="10">
        <f t="shared" si="4"/>
        <v>2</v>
      </c>
      <c r="Q188" s="10">
        <f t="shared" si="4"/>
        <v>0</v>
      </c>
      <c r="R188" s="13">
        <f t="shared" si="3"/>
        <v>9.9288256227758005</v>
      </c>
      <c r="S188" s="20">
        <f>(I188+L188)/G188</f>
        <v>2.4911032028469751</v>
      </c>
    </row>
    <row r="189" spans="2:19" x14ac:dyDescent="0.25">
      <c r="B189" s="53"/>
      <c r="C189" s="10" t="s">
        <v>70</v>
      </c>
      <c r="D189" s="10">
        <f>D38+D66+D94+D112+D121+D138+D175</f>
        <v>7</v>
      </c>
      <c r="E189" s="10">
        <f>E38+E66+E94+E112+E121+E138+E175</f>
        <v>3</v>
      </c>
      <c r="F189" s="10">
        <f>F38+F66+F94+F112+F121+F138+F175</f>
        <v>0</v>
      </c>
      <c r="G189" s="10">
        <v>20</v>
      </c>
      <c r="H189" s="10">
        <f t="shared" ref="H189:Q189" si="5">H38+H66+H94+H112+H121+H138+H175</f>
        <v>18</v>
      </c>
      <c r="I189" s="10">
        <f t="shared" si="5"/>
        <v>34</v>
      </c>
      <c r="J189" s="10">
        <f t="shared" si="5"/>
        <v>2</v>
      </c>
      <c r="K189" s="10">
        <f t="shared" si="5"/>
        <v>20</v>
      </c>
      <c r="L189" s="10">
        <f t="shared" si="5"/>
        <v>9</v>
      </c>
      <c r="M189" s="10">
        <f t="shared" si="5"/>
        <v>4</v>
      </c>
      <c r="N189" s="10">
        <f t="shared" si="5"/>
        <v>6</v>
      </c>
      <c r="O189" s="10">
        <f t="shared" si="5"/>
        <v>1</v>
      </c>
      <c r="P189" s="10">
        <f t="shared" si="5"/>
        <v>2</v>
      </c>
      <c r="Q189" s="10">
        <f t="shared" si="5"/>
        <v>0</v>
      </c>
      <c r="R189" s="13">
        <f t="shared" si="3"/>
        <v>8.1</v>
      </c>
      <c r="S189" s="20">
        <f t="shared" ref="S189" si="6">(I189+L189)/G189</f>
        <v>2.15</v>
      </c>
    </row>
    <row r="190" spans="2:19" x14ac:dyDescent="0.25">
      <c r="B190" s="53"/>
      <c r="C190" s="15" t="s">
        <v>78</v>
      </c>
      <c r="D190" s="15">
        <f>SUM(D186:D189)</f>
        <v>70</v>
      </c>
      <c r="E190" s="15">
        <f t="shared" ref="E190:Q190" si="7">SUM(E186:E189)</f>
        <v>22</v>
      </c>
      <c r="F190" s="15">
        <f t="shared" si="7"/>
        <v>0</v>
      </c>
      <c r="G190" s="181">
        <f t="shared" si="7"/>
        <v>157.19999999999999</v>
      </c>
      <c r="H190" s="15">
        <f t="shared" si="7"/>
        <v>155</v>
      </c>
      <c r="I190" s="15">
        <f t="shared" si="7"/>
        <v>207</v>
      </c>
      <c r="J190" s="15">
        <f t="shared" si="7"/>
        <v>10</v>
      </c>
      <c r="K190" s="15">
        <f t="shared" si="7"/>
        <v>167</v>
      </c>
      <c r="L190" s="15">
        <f t="shared" si="7"/>
        <v>158</v>
      </c>
      <c r="M190" s="15">
        <f t="shared" si="7"/>
        <v>17</v>
      </c>
      <c r="N190" s="15">
        <f t="shared" si="7"/>
        <v>55</v>
      </c>
      <c r="O190" s="15">
        <f t="shared" si="7"/>
        <v>9</v>
      </c>
      <c r="P190" s="15">
        <f t="shared" si="7"/>
        <v>12</v>
      </c>
      <c r="Q190" s="15">
        <f t="shared" si="7"/>
        <v>0</v>
      </c>
      <c r="R190" s="51">
        <f t="shared" si="3"/>
        <v>8.8740458015267176</v>
      </c>
      <c r="S190" s="52">
        <f>(I190+L190)/G190</f>
        <v>2.3218829516539441</v>
      </c>
    </row>
    <row r="191" spans="2:19" x14ac:dyDescent="0.25">
      <c r="B191" s="140"/>
      <c r="C191" s="15"/>
      <c r="D191" s="10"/>
      <c r="E191" s="10"/>
      <c r="F191" s="10"/>
      <c r="G191" s="171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3"/>
      <c r="S191" s="20"/>
    </row>
    <row r="192" spans="2:19" x14ac:dyDescent="0.25">
      <c r="B192" s="140"/>
      <c r="C192" s="15" t="s">
        <v>79</v>
      </c>
      <c r="D192" s="10"/>
      <c r="E192" s="10"/>
      <c r="F192" s="10"/>
      <c r="G192" s="171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3"/>
      <c r="S192" s="20"/>
    </row>
    <row r="193" spans="2:23" x14ac:dyDescent="0.25">
      <c r="B193" s="140"/>
      <c r="C193" s="10" t="s">
        <v>76</v>
      </c>
      <c r="D193" s="10">
        <f>D10+D27+D42+D54+D142+D156</f>
        <v>6</v>
      </c>
      <c r="E193" s="10">
        <f>E10+E27+E42+E54+E142+E156</f>
        <v>3</v>
      </c>
      <c r="F193" s="10">
        <f>F10+F27+F42+F54+F142+F156</f>
        <v>1</v>
      </c>
      <c r="G193" s="125">
        <v>18</v>
      </c>
      <c r="H193" s="10">
        <f t="shared" ref="H193:Q193" si="8">H10+H27+H42+H54+H142+H156</f>
        <v>12</v>
      </c>
      <c r="I193" s="10">
        <f t="shared" si="8"/>
        <v>22</v>
      </c>
      <c r="J193" s="10">
        <f t="shared" si="8"/>
        <v>1</v>
      </c>
      <c r="K193" s="10">
        <f t="shared" si="8"/>
        <v>13</v>
      </c>
      <c r="L193" s="10">
        <f t="shared" si="8"/>
        <v>8</v>
      </c>
      <c r="M193" s="10">
        <f t="shared" si="8"/>
        <v>1</v>
      </c>
      <c r="N193" s="10">
        <f t="shared" si="8"/>
        <v>1</v>
      </c>
      <c r="O193" s="10">
        <f t="shared" si="8"/>
        <v>1</v>
      </c>
      <c r="P193" s="10">
        <f t="shared" si="8"/>
        <v>1</v>
      </c>
      <c r="Q193" s="10">
        <f t="shared" si="8"/>
        <v>0</v>
      </c>
      <c r="R193" s="13">
        <f>7*H193/G193</f>
        <v>4.666666666666667</v>
      </c>
      <c r="S193" s="20">
        <f t="shared" ref="S193" si="9">(I193+L193)/G193</f>
        <v>1.6666666666666667</v>
      </c>
    </row>
    <row r="194" spans="2:23" x14ac:dyDescent="0.25">
      <c r="B194" s="140"/>
      <c r="C194" s="10" t="s">
        <v>94</v>
      </c>
      <c r="D194" s="10">
        <f t="shared" ref="D194:Q194" si="10">D11+D55+D70+D98+D157</f>
        <v>5</v>
      </c>
      <c r="E194" s="10">
        <f t="shared" si="10"/>
        <v>4</v>
      </c>
      <c r="F194" s="10">
        <f t="shared" si="10"/>
        <v>4</v>
      </c>
      <c r="G194" s="10">
        <f t="shared" si="10"/>
        <v>23</v>
      </c>
      <c r="H194" s="10">
        <f t="shared" si="10"/>
        <v>18</v>
      </c>
      <c r="I194" s="10">
        <f t="shared" si="10"/>
        <v>29</v>
      </c>
      <c r="J194" s="10">
        <f t="shared" si="10"/>
        <v>1</v>
      </c>
      <c r="K194" s="10">
        <f t="shared" si="10"/>
        <v>26</v>
      </c>
      <c r="L194" s="10">
        <f t="shared" si="10"/>
        <v>4</v>
      </c>
      <c r="M194" s="10">
        <f t="shared" si="10"/>
        <v>5</v>
      </c>
      <c r="N194" s="10">
        <f t="shared" si="10"/>
        <v>5</v>
      </c>
      <c r="O194" s="10">
        <f t="shared" si="10"/>
        <v>1</v>
      </c>
      <c r="P194" s="10">
        <f t="shared" si="10"/>
        <v>3</v>
      </c>
      <c r="Q194" s="10">
        <f t="shared" si="10"/>
        <v>0</v>
      </c>
      <c r="R194" s="13">
        <f>7*H194/G194</f>
        <v>5.4782608695652177</v>
      </c>
      <c r="S194" s="20">
        <f t="shared" ref="S194" si="11">(I194+L194)/G194</f>
        <v>1.4347826086956521</v>
      </c>
    </row>
    <row r="195" spans="2:23" x14ac:dyDescent="0.25">
      <c r="B195" s="140"/>
      <c r="C195" s="10" t="s">
        <v>110</v>
      </c>
      <c r="D195" s="10">
        <f>D43+D56+D71+D99+D158</f>
        <v>5</v>
      </c>
      <c r="E195" s="10">
        <f>E43+E56+E71+E99+E158</f>
        <v>4</v>
      </c>
      <c r="F195" s="10">
        <f>F43+F56+F71+F99+F158</f>
        <v>2</v>
      </c>
      <c r="G195" s="10">
        <v>18</v>
      </c>
      <c r="H195" s="10">
        <f t="shared" ref="H195:Q195" si="12">H43+H56+H71+H99+H158</f>
        <v>14</v>
      </c>
      <c r="I195" s="10">
        <f t="shared" si="12"/>
        <v>31</v>
      </c>
      <c r="J195" s="10">
        <f t="shared" si="12"/>
        <v>1</v>
      </c>
      <c r="K195" s="10">
        <f t="shared" si="12"/>
        <v>13</v>
      </c>
      <c r="L195" s="10">
        <f t="shared" si="12"/>
        <v>6</v>
      </c>
      <c r="M195" s="10">
        <f t="shared" si="12"/>
        <v>2</v>
      </c>
      <c r="N195" s="10">
        <f t="shared" si="12"/>
        <v>1</v>
      </c>
      <c r="O195" s="10">
        <f t="shared" si="12"/>
        <v>2</v>
      </c>
      <c r="P195" s="10">
        <f t="shared" si="12"/>
        <v>1</v>
      </c>
      <c r="Q195" s="10">
        <f t="shared" si="12"/>
        <v>0</v>
      </c>
      <c r="R195" s="13">
        <f>7*H195/G195</f>
        <v>5.4444444444444446</v>
      </c>
      <c r="S195" s="20">
        <f t="shared" ref="S195" si="13">(I195+L195)/G195</f>
        <v>2.0555555555555554</v>
      </c>
    </row>
    <row r="196" spans="2:23" x14ac:dyDescent="0.25">
      <c r="B196" s="140"/>
      <c r="C196" s="10" t="s">
        <v>80</v>
      </c>
      <c r="D196" s="10">
        <f t="shared" ref="D196:Q196" si="14">D12+D100</f>
        <v>2</v>
      </c>
      <c r="E196" s="10">
        <f t="shared" si="14"/>
        <v>2</v>
      </c>
      <c r="F196" s="10">
        <f t="shared" si="14"/>
        <v>2</v>
      </c>
      <c r="G196" s="10">
        <f t="shared" si="14"/>
        <v>11</v>
      </c>
      <c r="H196" s="10">
        <f t="shared" si="14"/>
        <v>5</v>
      </c>
      <c r="I196" s="10">
        <f t="shared" si="14"/>
        <v>15</v>
      </c>
      <c r="J196" s="10">
        <f t="shared" si="14"/>
        <v>0</v>
      </c>
      <c r="K196" s="10">
        <f t="shared" si="14"/>
        <v>15</v>
      </c>
      <c r="L196" s="10">
        <f t="shared" si="14"/>
        <v>2</v>
      </c>
      <c r="M196" s="10">
        <f t="shared" si="14"/>
        <v>0</v>
      </c>
      <c r="N196" s="10">
        <f t="shared" si="14"/>
        <v>0</v>
      </c>
      <c r="O196" s="10">
        <f t="shared" si="14"/>
        <v>2</v>
      </c>
      <c r="P196" s="10">
        <f t="shared" si="14"/>
        <v>0</v>
      </c>
      <c r="Q196" s="10">
        <f t="shared" si="14"/>
        <v>0</v>
      </c>
      <c r="R196" s="13">
        <f t="shared" ref="R196" si="15">7*H196/G196</f>
        <v>3.1818181818181817</v>
      </c>
      <c r="S196" s="20">
        <f t="shared" ref="S196" si="16">(I196+L196)/G196</f>
        <v>1.5454545454545454</v>
      </c>
    </row>
    <row r="197" spans="2:23" x14ac:dyDescent="0.25">
      <c r="B197" s="140"/>
      <c r="C197" s="10" t="s">
        <v>103</v>
      </c>
      <c r="D197" s="10">
        <f>D13+D28+D72+D101+D143+D159</f>
        <v>6</v>
      </c>
      <c r="E197" s="10">
        <f>E13+E28+E72+E101+E143+E159</f>
        <v>5</v>
      </c>
      <c r="F197" s="10">
        <f>F13+F28+F72+F101+F143+F159</f>
        <v>3</v>
      </c>
      <c r="G197" s="125">
        <v>34</v>
      </c>
      <c r="H197" s="10">
        <f t="shared" ref="H197:Q197" si="17">H13+H28+H72+H101+H143+H159</f>
        <v>19</v>
      </c>
      <c r="I197" s="10">
        <f t="shared" si="17"/>
        <v>30</v>
      </c>
      <c r="J197" s="10">
        <f t="shared" si="17"/>
        <v>3</v>
      </c>
      <c r="K197" s="10">
        <f t="shared" si="17"/>
        <v>28</v>
      </c>
      <c r="L197" s="10">
        <f t="shared" si="17"/>
        <v>15</v>
      </c>
      <c r="M197" s="10">
        <f t="shared" si="17"/>
        <v>3</v>
      </c>
      <c r="N197" s="10">
        <f t="shared" si="17"/>
        <v>0</v>
      </c>
      <c r="O197" s="10">
        <f t="shared" si="17"/>
        <v>2</v>
      </c>
      <c r="P197" s="10">
        <f t="shared" si="17"/>
        <v>1</v>
      </c>
      <c r="Q197" s="10">
        <f t="shared" si="17"/>
        <v>0</v>
      </c>
      <c r="R197" s="13">
        <f t="shared" ref="R197" si="18">7*H197/G197</f>
        <v>3.9117647058823528</v>
      </c>
      <c r="S197" s="20">
        <f t="shared" ref="S197" si="19">(I197+L197)/G197</f>
        <v>1.3235294117647058</v>
      </c>
    </row>
    <row r="198" spans="2:23" x14ac:dyDescent="0.25">
      <c r="B198" s="140"/>
      <c r="C198" s="10" t="s">
        <v>77</v>
      </c>
      <c r="D198" s="10">
        <f>D14+D73+D85+D102+D160</f>
        <v>5</v>
      </c>
      <c r="E198" s="10">
        <f t="shared" ref="E198:Q198" si="20">E14+E73+E85+E102+E160</f>
        <v>3</v>
      </c>
      <c r="F198" s="10">
        <f t="shared" si="20"/>
        <v>1</v>
      </c>
      <c r="G198" s="10">
        <f t="shared" si="20"/>
        <v>20</v>
      </c>
      <c r="H198" s="10">
        <f t="shared" si="20"/>
        <v>10</v>
      </c>
      <c r="I198" s="10">
        <f t="shared" si="20"/>
        <v>20</v>
      </c>
      <c r="J198" s="10">
        <f t="shared" si="20"/>
        <v>1</v>
      </c>
      <c r="K198" s="10">
        <f t="shared" si="20"/>
        <v>21</v>
      </c>
      <c r="L198" s="10">
        <f t="shared" si="20"/>
        <v>9</v>
      </c>
      <c r="M198" s="10">
        <f t="shared" si="20"/>
        <v>4</v>
      </c>
      <c r="N198" s="10">
        <f t="shared" si="20"/>
        <v>3</v>
      </c>
      <c r="O198" s="10">
        <f t="shared" si="20"/>
        <v>2</v>
      </c>
      <c r="P198" s="10">
        <f t="shared" si="20"/>
        <v>1</v>
      </c>
      <c r="Q198" s="10">
        <f t="shared" si="20"/>
        <v>1</v>
      </c>
      <c r="R198" s="13">
        <f t="shared" ref="R198" si="21">7*H198/G198</f>
        <v>3.5</v>
      </c>
      <c r="S198" s="20">
        <f t="shared" ref="S198" si="22">(I198+L198)/G198</f>
        <v>1.45</v>
      </c>
    </row>
    <row r="199" spans="2:23" x14ac:dyDescent="0.25">
      <c r="B199" s="140"/>
      <c r="C199" s="15" t="s">
        <v>79</v>
      </c>
      <c r="D199" s="15">
        <f>SUM(D193:D198)</f>
        <v>29</v>
      </c>
      <c r="E199" s="15">
        <f t="shared" ref="E199:Q199" si="23">SUM(E193:E198)</f>
        <v>21</v>
      </c>
      <c r="F199" s="15">
        <f t="shared" si="23"/>
        <v>13</v>
      </c>
      <c r="G199" s="15">
        <f t="shared" si="23"/>
        <v>124</v>
      </c>
      <c r="H199" s="15">
        <f t="shared" si="23"/>
        <v>78</v>
      </c>
      <c r="I199" s="15">
        <f t="shared" si="23"/>
        <v>147</v>
      </c>
      <c r="J199" s="15">
        <f t="shared" si="23"/>
        <v>7</v>
      </c>
      <c r="K199" s="15">
        <f t="shared" si="23"/>
        <v>116</v>
      </c>
      <c r="L199" s="15">
        <f t="shared" si="23"/>
        <v>44</v>
      </c>
      <c r="M199" s="15">
        <f t="shared" si="23"/>
        <v>15</v>
      </c>
      <c r="N199" s="15">
        <f t="shared" si="23"/>
        <v>10</v>
      </c>
      <c r="O199" s="15">
        <f t="shared" si="23"/>
        <v>10</v>
      </c>
      <c r="P199" s="15">
        <f t="shared" si="23"/>
        <v>7</v>
      </c>
      <c r="Q199" s="15">
        <f t="shared" si="23"/>
        <v>1</v>
      </c>
      <c r="R199" s="51">
        <f>(7*H199)/G199</f>
        <v>4.403225806451613</v>
      </c>
      <c r="S199" s="52">
        <f>(I199+L199)/G199</f>
        <v>1.5403225806451613</v>
      </c>
    </row>
    <row r="200" spans="2:23" x14ac:dyDescent="0.25">
      <c r="B200" s="140"/>
      <c r="C200" s="6"/>
      <c r="G200" s="183"/>
      <c r="R200" s="51"/>
      <c r="S200" s="54"/>
    </row>
    <row r="201" spans="2:23" ht="15.75" thickBot="1" x14ac:dyDescent="0.3">
      <c r="B201" s="141"/>
      <c r="C201" s="16" t="s">
        <v>81</v>
      </c>
      <c r="D201" s="16">
        <f>D190+D199</f>
        <v>99</v>
      </c>
      <c r="E201" s="16">
        <f t="shared" ref="E201:Q201" si="24">E190+E199</f>
        <v>43</v>
      </c>
      <c r="F201" s="16">
        <f t="shared" si="24"/>
        <v>13</v>
      </c>
      <c r="G201" s="192">
        <f t="shared" si="24"/>
        <v>281.2</v>
      </c>
      <c r="H201" s="16">
        <f t="shared" si="24"/>
        <v>233</v>
      </c>
      <c r="I201" s="16">
        <f t="shared" si="24"/>
        <v>354</v>
      </c>
      <c r="J201" s="16">
        <f t="shared" si="24"/>
        <v>17</v>
      </c>
      <c r="K201" s="16">
        <f t="shared" si="24"/>
        <v>283</v>
      </c>
      <c r="L201" s="16">
        <f t="shared" si="24"/>
        <v>202</v>
      </c>
      <c r="M201" s="16">
        <f t="shared" si="24"/>
        <v>32</v>
      </c>
      <c r="N201" s="16">
        <f t="shared" si="24"/>
        <v>65</v>
      </c>
      <c r="O201" s="16">
        <f t="shared" si="24"/>
        <v>19</v>
      </c>
      <c r="P201" s="16">
        <f t="shared" si="24"/>
        <v>19</v>
      </c>
      <c r="Q201" s="16">
        <f t="shared" si="24"/>
        <v>1</v>
      </c>
      <c r="R201" s="148">
        <f>8.5*H201/G201</f>
        <v>7.0430298719772404</v>
      </c>
      <c r="S201" s="149">
        <f>(I201+L201)/G201</f>
        <v>1.97724039829303</v>
      </c>
      <c r="W201" s="1" t="s">
        <v>35</v>
      </c>
    </row>
  </sheetData>
  <phoneticPr fontId="10" type="noConversion"/>
  <pageMargins left="0.7" right="0.7" top="0.75" bottom="0.75" header="0.3" footer="0.3"/>
  <pageSetup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08DC0-E5E3-4AE3-89B5-A964E1C34BBE}">
  <dimension ref="A1:AQ47"/>
  <sheetViews>
    <sheetView showGridLines="0" workbookViewId="0"/>
  </sheetViews>
  <sheetFormatPr defaultRowHeight="15" x14ac:dyDescent="0.25"/>
  <cols>
    <col min="1" max="1" width="4.42578125" customWidth="1"/>
    <col min="2" max="2" width="19.42578125" bestFit="1" customWidth="1"/>
    <col min="3" max="5" width="4.28515625" bestFit="1" customWidth="1"/>
    <col min="6" max="6" width="7.7109375" customWidth="1"/>
    <col min="7" max="8" width="4.28515625" bestFit="1" customWidth="1"/>
    <col min="9" max="9" width="3.42578125" bestFit="1" customWidth="1"/>
    <col min="10" max="11" width="4" bestFit="1" customWidth="1"/>
    <col min="12" max="13" width="4.28515625" bestFit="1" customWidth="1"/>
    <col min="14" max="14" width="4.140625" bestFit="1" customWidth="1"/>
    <col min="15" max="15" width="4.28515625" bestFit="1" customWidth="1"/>
    <col min="16" max="16" width="4.85546875" bestFit="1" customWidth="1"/>
    <col min="17" max="17" width="5.42578125" customWidth="1"/>
    <col min="18" max="18" width="8.42578125" customWidth="1"/>
    <col min="19" max="20" width="3.28515625" bestFit="1" customWidth="1"/>
    <col min="21" max="24" width="7.7109375" bestFit="1" customWidth="1"/>
    <col min="25" max="25" width="2.7109375" customWidth="1"/>
    <col min="27" max="27" width="19.140625" bestFit="1" customWidth="1"/>
    <col min="28" max="28" width="3.140625" bestFit="1" customWidth="1"/>
    <col min="29" max="29" width="3.5703125" bestFit="1" customWidth="1"/>
    <col min="30" max="30" width="3.7109375" bestFit="1" customWidth="1"/>
    <col min="31" max="31" width="6.42578125" bestFit="1" customWidth="1"/>
    <col min="32" max="32" width="4.140625" bestFit="1" customWidth="1"/>
    <col min="33" max="33" width="4.5703125" bestFit="1" customWidth="1"/>
    <col min="34" max="34" width="3.5703125" bestFit="1" customWidth="1"/>
    <col min="35" max="36" width="4.140625" bestFit="1" customWidth="1"/>
    <col min="37" max="37" width="4.7109375" bestFit="1" customWidth="1"/>
    <col min="38" max="38" width="4.28515625" bestFit="1" customWidth="1"/>
    <col min="39" max="39" width="5.42578125" bestFit="1" customWidth="1"/>
    <col min="40" max="40" width="4.7109375" bestFit="1" customWidth="1"/>
    <col min="41" max="41" width="3.140625" bestFit="1" customWidth="1"/>
    <col min="42" max="43" width="7.7109375" bestFit="1" customWidth="1"/>
  </cols>
  <sheetData>
    <row r="1" spans="1:43" x14ac:dyDescent="0.25">
      <c r="Z1" s="5"/>
    </row>
    <row r="2" spans="1:43" ht="21" x14ac:dyDescent="0.35">
      <c r="G2" s="60" t="s">
        <v>182</v>
      </c>
      <c r="AE2" s="60" t="s">
        <v>183</v>
      </c>
    </row>
    <row r="3" spans="1:43" ht="15.75" thickBot="1" x14ac:dyDescent="0.3">
      <c r="B3" s="3" t="s">
        <v>38</v>
      </c>
      <c r="AA3" s="3" t="s">
        <v>55</v>
      </c>
      <c r="AE3" s="41"/>
    </row>
    <row r="4" spans="1:43" x14ac:dyDescent="0.25">
      <c r="B4" s="96" t="s">
        <v>15</v>
      </c>
      <c r="C4" s="32" t="s">
        <v>39</v>
      </c>
      <c r="D4" s="32" t="s">
        <v>40</v>
      </c>
      <c r="E4" s="32" t="s">
        <v>0</v>
      </c>
      <c r="F4" s="32" t="s">
        <v>1</v>
      </c>
      <c r="G4" s="32" t="s">
        <v>2</v>
      </c>
      <c r="H4" s="32" t="s">
        <v>8</v>
      </c>
      <c r="I4" s="32" t="s">
        <v>10</v>
      </c>
      <c r="J4" s="32" t="s">
        <v>41</v>
      </c>
      <c r="K4" s="32" t="s">
        <v>42</v>
      </c>
      <c r="L4" s="32" t="s">
        <v>3</v>
      </c>
      <c r="M4" s="32" t="s">
        <v>4</v>
      </c>
      <c r="N4" s="32" t="s">
        <v>43</v>
      </c>
      <c r="O4" s="32" t="s">
        <v>5</v>
      </c>
      <c r="P4" s="32" t="s">
        <v>44</v>
      </c>
      <c r="Q4" s="32" t="s">
        <v>45</v>
      </c>
      <c r="R4" s="32" t="s">
        <v>46</v>
      </c>
      <c r="S4" s="32" t="s">
        <v>47</v>
      </c>
      <c r="T4" s="32" t="s">
        <v>48</v>
      </c>
      <c r="U4" s="32" t="s">
        <v>49</v>
      </c>
      <c r="V4" s="32" t="s">
        <v>50</v>
      </c>
      <c r="W4" s="32" t="s">
        <v>51</v>
      </c>
      <c r="X4" s="57" t="s">
        <v>52</v>
      </c>
      <c r="Y4" s="5"/>
      <c r="AA4" s="96" t="s">
        <v>16</v>
      </c>
      <c r="AB4" s="32" t="s">
        <v>56</v>
      </c>
      <c r="AC4" s="32" t="s">
        <v>57</v>
      </c>
      <c r="AD4" s="32" t="s">
        <v>58</v>
      </c>
      <c r="AE4" s="32" t="s">
        <v>18</v>
      </c>
      <c r="AF4" s="32" t="s">
        <v>19</v>
      </c>
      <c r="AG4" s="32" t="s">
        <v>59</v>
      </c>
      <c r="AH4" s="32" t="s">
        <v>42</v>
      </c>
      <c r="AI4" s="32" t="s">
        <v>5</v>
      </c>
      <c r="AJ4" s="32" t="s">
        <v>4</v>
      </c>
      <c r="AK4" s="32" t="s">
        <v>44</v>
      </c>
      <c r="AL4" s="32" t="s">
        <v>60</v>
      </c>
      <c r="AM4" s="32" t="s">
        <v>61</v>
      </c>
      <c r="AN4" s="32" t="s">
        <v>62</v>
      </c>
      <c r="AO4" s="32" t="s">
        <v>63</v>
      </c>
      <c r="AP4" s="32" t="s">
        <v>64</v>
      </c>
      <c r="AQ4" s="57" t="s">
        <v>65</v>
      </c>
    </row>
    <row r="5" spans="1:43" x14ac:dyDescent="0.25">
      <c r="A5" s="3"/>
      <c r="B5" s="48" t="s">
        <v>12</v>
      </c>
      <c r="C5" s="22">
        <v>25</v>
      </c>
      <c r="D5" s="22">
        <v>86</v>
      </c>
      <c r="E5" s="22">
        <v>68</v>
      </c>
      <c r="F5" s="22">
        <v>24</v>
      </c>
      <c r="G5" s="22">
        <v>22</v>
      </c>
      <c r="H5" s="18">
        <v>17</v>
      </c>
      <c r="I5" s="22">
        <v>4</v>
      </c>
      <c r="J5" s="22">
        <v>1</v>
      </c>
      <c r="K5" s="18">
        <v>0</v>
      </c>
      <c r="L5" s="22">
        <v>18</v>
      </c>
      <c r="M5" s="18">
        <v>10</v>
      </c>
      <c r="N5" s="18">
        <v>0</v>
      </c>
      <c r="O5" s="18">
        <v>17</v>
      </c>
      <c r="P5" s="22">
        <v>6</v>
      </c>
      <c r="Q5" s="18">
        <v>2</v>
      </c>
      <c r="R5" s="18">
        <v>3</v>
      </c>
      <c r="S5" s="18">
        <v>8</v>
      </c>
      <c r="T5" s="18">
        <v>0</v>
      </c>
      <c r="U5" s="74">
        <v>0.45238095238095238</v>
      </c>
      <c r="V5" s="74">
        <v>0.41176470588235292</v>
      </c>
      <c r="W5" s="74">
        <v>0.86414565826330536</v>
      </c>
      <c r="X5" s="75">
        <v>0.3235294117647059</v>
      </c>
      <c r="AA5" s="37" t="s">
        <v>11</v>
      </c>
      <c r="AB5" s="18">
        <v>3</v>
      </c>
      <c r="AC5" s="18">
        <v>1</v>
      </c>
      <c r="AD5" s="18">
        <v>0</v>
      </c>
      <c r="AE5" s="18">
        <v>5</v>
      </c>
      <c r="AF5" s="18">
        <v>3</v>
      </c>
      <c r="AG5" s="18">
        <v>4</v>
      </c>
      <c r="AH5" s="18">
        <v>0</v>
      </c>
      <c r="AI5" s="18">
        <v>7</v>
      </c>
      <c r="AJ5" s="18">
        <v>3</v>
      </c>
      <c r="AK5" s="18">
        <v>1</v>
      </c>
      <c r="AL5" s="18">
        <v>0</v>
      </c>
      <c r="AM5" s="18">
        <v>0</v>
      </c>
      <c r="AN5" s="18">
        <v>0</v>
      </c>
      <c r="AO5" s="18">
        <v>0</v>
      </c>
      <c r="AP5" s="195">
        <v>5.4</v>
      </c>
      <c r="AQ5" s="21">
        <v>1.4</v>
      </c>
    </row>
    <row r="6" spans="1:43" x14ac:dyDescent="0.25">
      <c r="A6" s="3"/>
      <c r="B6" s="48" t="s">
        <v>14</v>
      </c>
      <c r="C6" s="18">
        <v>18</v>
      </c>
      <c r="D6" s="18">
        <v>71</v>
      </c>
      <c r="E6" s="18">
        <v>57</v>
      </c>
      <c r="F6" s="18">
        <v>17</v>
      </c>
      <c r="G6" s="22">
        <v>22</v>
      </c>
      <c r="H6" s="22">
        <v>18</v>
      </c>
      <c r="I6" s="22">
        <v>4</v>
      </c>
      <c r="J6" s="18">
        <v>0</v>
      </c>
      <c r="K6" s="18">
        <v>0</v>
      </c>
      <c r="L6" s="18">
        <v>11</v>
      </c>
      <c r="M6" s="18">
        <v>11</v>
      </c>
      <c r="N6" s="18">
        <v>0</v>
      </c>
      <c r="O6" s="18">
        <v>10</v>
      </c>
      <c r="P6" s="18">
        <v>3</v>
      </c>
      <c r="Q6" s="18">
        <v>4</v>
      </c>
      <c r="R6" s="18">
        <v>3</v>
      </c>
      <c r="S6" s="18">
        <v>6</v>
      </c>
      <c r="T6" s="18">
        <v>0</v>
      </c>
      <c r="U6" s="74">
        <v>0.50704225352112675</v>
      </c>
      <c r="V6" s="74">
        <v>0.45614035087719296</v>
      </c>
      <c r="W6" s="74">
        <v>0.96318260439831971</v>
      </c>
      <c r="X6" s="75">
        <v>0.38596491228070173</v>
      </c>
      <c r="AA6" s="37" t="s">
        <v>104</v>
      </c>
      <c r="AB6" s="18">
        <v>5</v>
      </c>
      <c r="AC6" s="18">
        <v>5</v>
      </c>
      <c r="AD6" s="18">
        <v>0</v>
      </c>
      <c r="AE6" s="18">
        <v>13.2</v>
      </c>
      <c r="AF6" s="22">
        <v>8</v>
      </c>
      <c r="AG6" s="22">
        <v>8</v>
      </c>
      <c r="AH6" s="22">
        <v>0</v>
      </c>
      <c r="AI6" s="18">
        <v>19</v>
      </c>
      <c r="AJ6" s="18">
        <v>20</v>
      </c>
      <c r="AK6" s="18">
        <v>1</v>
      </c>
      <c r="AL6" s="18">
        <v>6</v>
      </c>
      <c r="AM6" s="18">
        <v>0</v>
      </c>
      <c r="AN6" s="18">
        <v>1</v>
      </c>
      <c r="AO6" s="18">
        <v>0</v>
      </c>
      <c r="AP6" s="195">
        <v>5.454545454545455</v>
      </c>
      <c r="AQ6" s="21">
        <v>2.1212121212121211</v>
      </c>
    </row>
    <row r="7" spans="1:43" x14ac:dyDescent="0.25">
      <c r="A7" s="3"/>
      <c r="B7" s="48" t="s">
        <v>13</v>
      </c>
      <c r="C7" s="18">
        <v>16</v>
      </c>
      <c r="D7" s="18">
        <v>58</v>
      </c>
      <c r="E7" s="18">
        <v>49</v>
      </c>
      <c r="F7" s="18">
        <v>4</v>
      </c>
      <c r="G7" s="18">
        <v>11</v>
      </c>
      <c r="H7" s="18">
        <v>10</v>
      </c>
      <c r="I7" s="18">
        <v>1</v>
      </c>
      <c r="J7" s="18">
        <v>0</v>
      </c>
      <c r="K7" s="18">
        <v>0</v>
      </c>
      <c r="L7" s="18">
        <v>6</v>
      </c>
      <c r="M7" s="18">
        <v>5</v>
      </c>
      <c r="N7" s="18">
        <v>1</v>
      </c>
      <c r="O7" s="18">
        <v>5</v>
      </c>
      <c r="P7" s="18">
        <v>2</v>
      </c>
      <c r="Q7" s="18">
        <v>3</v>
      </c>
      <c r="R7" s="18">
        <v>3</v>
      </c>
      <c r="S7" s="18">
        <v>5</v>
      </c>
      <c r="T7" s="18">
        <v>1</v>
      </c>
      <c r="U7" s="74">
        <v>0.31578947368421051</v>
      </c>
      <c r="V7" s="74">
        <v>0.24489795918367346</v>
      </c>
      <c r="W7" s="74">
        <v>0.56068743286788392</v>
      </c>
      <c r="X7" s="75">
        <v>0.22448979591836735</v>
      </c>
      <c r="AA7" s="48" t="s">
        <v>100</v>
      </c>
      <c r="AB7" s="22">
        <v>12</v>
      </c>
      <c r="AC7" s="18">
        <v>0</v>
      </c>
      <c r="AD7" s="18">
        <v>0</v>
      </c>
      <c r="AE7" s="18">
        <v>20.100000000000001</v>
      </c>
      <c r="AF7" s="18">
        <v>24</v>
      </c>
      <c r="AG7" s="18">
        <v>25</v>
      </c>
      <c r="AH7" s="18">
        <v>2</v>
      </c>
      <c r="AI7" s="18">
        <v>22</v>
      </c>
      <c r="AJ7" s="18">
        <v>30</v>
      </c>
      <c r="AK7" s="18">
        <v>2</v>
      </c>
      <c r="AL7" s="18">
        <v>7</v>
      </c>
      <c r="AM7" s="18">
        <v>2</v>
      </c>
      <c r="AN7" s="18">
        <v>3</v>
      </c>
      <c r="AO7" s="18">
        <v>0</v>
      </c>
      <c r="AP7" s="195">
        <v>8.3582089552238799</v>
      </c>
      <c r="AQ7" s="21">
        <v>2.7363184079601988</v>
      </c>
    </row>
    <row r="8" spans="1:43" x14ac:dyDescent="0.25">
      <c r="A8" s="3"/>
      <c r="B8" s="95" t="s">
        <v>53</v>
      </c>
      <c r="C8" s="10">
        <v>14</v>
      </c>
      <c r="D8" s="10">
        <v>55</v>
      </c>
      <c r="E8" s="10">
        <v>49</v>
      </c>
      <c r="F8" s="10">
        <v>12</v>
      </c>
      <c r="G8" s="10">
        <v>15</v>
      </c>
      <c r="H8" s="10">
        <v>11</v>
      </c>
      <c r="I8" s="10">
        <v>3</v>
      </c>
      <c r="J8" s="10">
        <v>0</v>
      </c>
      <c r="K8" s="10">
        <v>1</v>
      </c>
      <c r="L8" s="10">
        <v>5</v>
      </c>
      <c r="M8" s="10">
        <v>4</v>
      </c>
      <c r="N8" s="10">
        <v>0</v>
      </c>
      <c r="O8" s="10">
        <v>15</v>
      </c>
      <c r="P8" s="10">
        <v>2</v>
      </c>
      <c r="Q8" s="10">
        <v>4</v>
      </c>
      <c r="R8" s="10">
        <v>0</v>
      </c>
      <c r="S8" s="10">
        <v>2</v>
      </c>
      <c r="T8" s="10">
        <v>0</v>
      </c>
      <c r="U8" s="30">
        <v>0.38181818181818183</v>
      </c>
      <c r="V8" s="30">
        <v>0.42857142857142855</v>
      </c>
      <c r="W8" s="30">
        <v>0.81038961038961044</v>
      </c>
      <c r="X8" s="120">
        <v>0.30612244897959184</v>
      </c>
      <c r="AA8" s="95" t="s">
        <v>106</v>
      </c>
      <c r="AB8" s="10">
        <v>2</v>
      </c>
      <c r="AC8" s="10">
        <v>0</v>
      </c>
      <c r="AD8" s="10">
        <v>0</v>
      </c>
      <c r="AE8" s="10">
        <v>2</v>
      </c>
      <c r="AF8" s="10">
        <v>1</v>
      </c>
      <c r="AG8" s="10">
        <v>2</v>
      </c>
      <c r="AH8" s="10">
        <v>0</v>
      </c>
      <c r="AI8" s="10">
        <v>2</v>
      </c>
      <c r="AJ8" s="10">
        <v>4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3">
        <v>4.5</v>
      </c>
      <c r="AQ8" s="20">
        <v>3</v>
      </c>
    </row>
    <row r="9" spans="1:43" x14ac:dyDescent="0.25">
      <c r="A9" s="3"/>
      <c r="B9" s="95" t="s">
        <v>11</v>
      </c>
      <c r="C9" s="10">
        <v>17</v>
      </c>
      <c r="D9" s="10">
        <v>57</v>
      </c>
      <c r="E9" s="10">
        <v>47</v>
      </c>
      <c r="F9" s="10">
        <v>13</v>
      </c>
      <c r="G9" s="10">
        <v>19</v>
      </c>
      <c r="H9" s="10">
        <v>15</v>
      </c>
      <c r="I9" s="10">
        <v>2</v>
      </c>
      <c r="J9" s="10">
        <v>0</v>
      </c>
      <c r="K9" s="10">
        <v>2</v>
      </c>
      <c r="L9" s="10">
        <v>19</v>
      </c>
      <c r="M9" s="10">
        <v>6</v>
      </c>
      <c r="N9" s="10">
        <v>2</v>
      </c>
      <c r="O9" s="10">
        <v>5</v>
      </c>
      <c r="P9" s="10">
        <v>2</v>
      </c>
      <c r="Q9" s="10">
        <v>3</v>
      </c>
      <c r="R9" s="10">
        <v>4</v>
      </c>
      <c r="S9" s="10">
        <v>1</v>
      </c>
      <c r="T9" s="10">
        <v>0</v>
      </c>
      <c r="U9" s="128">
        <v>0.47368421052631576</v>
      </c>
      <c r="V9" s="128">
        <v>0.57446808510638303</v>
      </c>
      <c r="W9" s="159">
        <v>1.0481522956326987</v>
      </c>
      <c r="X9" s="158">
        <v>0.40425531914893614</v>
      </c>
      <c r="AA9" s="95" t="s">
        <v>21</v>
      </c>
      <c r="AB9" s="10">
        <v>8</v>
      </c>
      <c r="AC9" s="10">
        <v>4</v>
      </c>
      <c r="AD9" s="10">
        <v>0</v>
      </c>
      <c r="AE9" s="10">
        <v>20.2</v>
      </c>
      <c r="AF9" s="10">
        <v>15</v>
      </c>
      <c r="AG9" s="10">
        <v>35</v>
      </c>
      <c r="AH9" s="10">
        <v>1</v>
      </c>
      <c r="AI9" s="10">
        <v>11</v>
      </c>
      <c r="AJ9" s="10">
        <v>11</v>
      </c>
      <c r="AK9" s="10">
        <v>3</v>
      </c>
      <c r="AL9" s="3">
        <v>1</v>
      </c>
      <c r="AM9" s="10">
        <v>0</v>
      </c>
      <c r="AN9" s="10">
        <v>1</v>
      </c>
      <c r="AO9" s="10">
        <v>0</v>
      </c>
      <c r="AP9" s="13">
        <v>6.6831683168316838</v>
      </c>
      <c r="AQ9" s="20">
        <v>6.13</v>
      </c>
    </row>
    <row r="10" spans="1:43" x14ac:dyDescent="0.25">
      <c r="A10" s="3"/>
      <c r="B10" s="95" t="s">
        <v>6</v>
      </c>
      <c r="C10" s="10">
        <v>12</v>
      </c>
      <c r="D10" s="10">
        <v>55</v>
      </c>
      <c r="E10" s="10">
        <v>47</v>
      </c>
      <c r="F10" s="10">
        <v>11</v>
      </c>
      <c r="G10" s="10">
        <v>17</v>
      </c>
      <c r="H10" s="10">
        <v>15</v>
      </c>
      <c r="I10" s="10">
        <v>2</v>
      </c>
      <c r="J10" s="10">
        <v>0</v>
      </c>
      <c r="K10" s="10">
        <v>0</v>
      </c>
      <c r="L10" s="10">
        <v>10</v>
      </c>
      <c r="M10" s="10">
        <v>6</v>
      </c>
      <c r="N10" s="10">
        <v>0</v>
      </c>
      <c r="O10" s="10">
        <v>4</v>
      </c>
      <c r="P10" s="10">
        <v>2</v>
      </c>
      <c r="Q10" s="10">
        <v>2</v>
      </c>
      <c r="R10" s="10">
        <v>4</v>
      </c>
      <c r="S10" s="10">
        <v>0</v>
      </c>
      <c r="T10" s="10">
        <v>0</v>
      </c>
      <c r="U10" s="30">
        <v>0.45454545454545453</v>
      </c>
      <c r="V10" s="30">
        <v>0.40425531914893614</v>
      </c>
      <c r="W10" s="30">
        <v>0.85880077369439067</v>
      </c>
      <c r="X10" s="120">
        <v>0.36170212765957449</v>
      </c>
      <c r="AA10" s="95" t="s">
        <v>6</v>
      </c>
      <c r="AB10" s="10">
        <v>4</v>
      </c>
      <c r="AC10" s="10">
        <v>0</v>
      </c>
      <c r="AD10" s="10">
        <v>0</v>
      </c>
      <c r="AE10" s="10">
        <v>3</v>
      </c>
      <c r="AF10" s="10">
        <v>1</v>
      </c>
      <c r="AG10" s="10">
        <v>4</v>
      </c>
      <c r="AH10" s="10">
        <v>1</v>
      </c>
      <c r="AI10" s="10">
        <v>5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3">
        <v>3</v>
      </c>
      <c r="AQ10" s="20">
        <v>1.3333333333333333</v>
      </c>
    </row>
    <row r="11" spans="1:43" x14ac:dyDescent="0.25">
      <c r="A11" s="3"/>
      <c r="B11" s="48" t="s">
        <v>66</v>
      </c>
      <c r="C11" s="18">
        <v>16</v>
      </c>
      <c r="D11" s="18">
        <v>53</v>
      </c>
      <c r="E11" s="18">
        <v>44</v>
      </c>
      <c r="F11" s="18">
        <v>10</v>
      </c>
      <c r="G11" s="18">
        <v>15</v>
      </c>
      <c r="H11" s="18">
        <v>12</v>
      </c>
      <c r="I11" s="18">
        <v>2</v>
      </c>
      <c r="J11" s="22">
        <v>1</v>
      </c>
      <c r="K11" s="18">
        <v>0</v>
      </c>
      <c r="L11" s="18">
        <v>8</v>
      </c>
      <c r="M11" s="18">
        <v>8</v>
      </c>
      <c r="N11" s="18">
        <v>0</v>
      </c>
      <c r="O11" s="18">
        <v>13</v>
      </c>
      <c r="P11" s="18">
        <v>1</v>
      </c>
      <c r="Q11" s="18">
        <v>3</v>
      </c>
      <c r="R11" s="18">
        <v>2</v>
      </c>
      <c r="S11" s="18">
        <v>2</v>
      </c>
      <c r="T11" s="18">
        <v>0</v>
      </c>
      <c r="U11" s="177">
        <v>0.45283018867924529</v>
      </c>
      <c r="V11" s="177">
        <v>0.43181818181818182</v>
      </c>
      <c r="W11" s="177">
        <v>0.88464837049742706</v>
      </c>
      <c r="X11" s="179">
        <v>0.34090909090909088</v>
      </c>
      <c r="AA11" s="48" t="s">
        <v>53</v>
      </c>
      <c r="AB11" s="18">
        <v>8</v>
      </c>
      <c r="AC11" s="22">
        <v>6</v>
      </c>
      <c r="AD11" s="18">
        <v>0</v>
      </c>
      <c r="AE11" s="22">
        <v>30.2</v>
      </c>
      <c r="AF11" s="18">
        <v>16</v>
      </c>
      <c r="AG11" s="18">
        <v>29</v>
      </c>
      <c r="AH11" s="18">
        <v>1</v>
      </c>
      <c r="AI11" s="22">
        <v>53</v>
      </c>
      <c r="AJ11" s="18">
        <v>14</v>
      </c>
      <c r="AK11" s="18">
        <v>1</v>
      </c>
      <c r="AL11" s="18">
        <v>14</v>
      </c>
      <c r="AM11" s="22">
        <v>3</v>
      </c>
      <c r="AN11" s="18">
        <v>1</v>
      </c>
      <c r="AO11" s="18">
        <v>0</v>
      </c>
      <c r="AP11" s="24">
        <v>4.7682119205298017</v>
      </c>
      <c r="AQ11" s="78">
        <v>1.423841059602649</v>
      </c>
    </row>
    <row r="12" spans="1:43" x14ac:dyDescent="0.25">
      <c r="A12" s="3"/>
      <c r="B12" s="48" t="s">
        <v>20</v>
      </c>
      <c r="C12" s="18">
        <v>17</v>
      </c>
      <c r="D12" s="18">
        <v>57</v>
      </c>
      <c r="E12" s="18">
        <v>42</v>
      </c>
      <c r="F12" s="18">
        <v>12</v>
      </c>
      <c r="G12" s="18">
        <v>14</v>
      </c>
      <c r="H12" s="18">
        <v>10</v>
      </c>
      <c r="I12" s="18">
        <v>2</v>
      </c>
      <c r="J12" s="18">
        <v>0</v>
      </c>
      <c r="K12" s="18">
        <v>2</v>
      </c>
      <c r="L12" s="18">
        <v>10</v>
      </c>
      <c r="M12" s="18">
        <v>14</v>
      </c>
      <c r="N12" s="18">
        <v>0</v>
      </c>
      <c r="O12" s="18">
        <v>12</v>
      </c>
      <c r="P12" s="18">
        <v>1</v>
      </c>
      <c r="Q12" s="18">
        <v>0</v>
      </c>
      <c r="R12" s="18">
        <v>0</v>
      </c>
      <c r="S12" s="18">
        <v>1</v>
      </c>
      <c r="T12" s="18">
        <v>0</v>
      </c>
      <c r="U12" s="93">
        <v>0.50877192982456143</v>
      </c>
      <c r="V12" s="177">
        <v>0.52380952380952384</v>
      </c>
      <c r="W12" s="178">
        <v>1.0325814536340854</v>
      </c>
      <c r="X12" s="179">
        <v>0.33333333333333331</v>
      </c>
      <c r="AA12" s="48" t="s">
        <v>108</v>
      </c>
      <c r="AB12" s="18">
        <v>8</v>
      </c>
      <c r="AC12" s="18">
        <v>3</v>
      </c>
      <c r="AD12" s="18">
        <v>0</v>
      </c>
      <c r="AE12" s="18">
        <v>18.2</v>
      </c>
      <c r="AF12" s="18">
        <v>29</v>
      </c>
      <c r="AG12" s="18">
        <v>30</v>
      </c>
      <c r="AH12" s="18">
        <v>1</v>
      </c>
      <c r="AI12" s="18">
        <v>16</v>
      </c>
      <c r="AJ12" s="18">
        <v>29</v>
      </c>
      <c r="AK12" s="18">
        <v>4</v>
      </c>
      <c r="AL12" s="18">
        <v>17</v>
      </c>
      <c r="AM12" s="18">
        <v>2</v>
      </c>
      <c r="AN12" s="18">
        <v>2</v>
      </c>
      <c r="AO12" s="18">
        <v>0</v>
      </c>
      <c r="AP12" s="195">
        <v>14.914285714285715</v>
      </c>
      <c r="AQ12" s="21">
        <v>3.3714285714285714</v>
      </c>
    </row>
    <row r="13" spans="1:43" x14ac:dyDescent="0.25">
      <c r="A13" s="3"/>
      <c r="B13" s="48" t="s">
        <v>107</v>
      </c>
      <c r="C13" s="18">
        <v>19</v>
      </c>
      <c r="D13" s="18">
        <v>58</v>
      </c>
      <c r="E13" s="18">
        <v>38</v>
      </c>
      <c r="F13" s="18">
        <v>14</v>
      </c>
      <c r="G13" s="18">
        <v>7</v>
      </c>
      <c r="H13" s="18">
        <v>7</v>
      </c>
      <c r="I13" s="18">
        <v>0</v>
      </c>
      <c r="J13" s="18">
        <v>0</v>
      </c>
      <c r="K13" s="18">
        <v>0</v>
      </c>
      <c r="L13" s="18">
        <v>5</v>
      </c>
      <c r="M13" s="22">
        <v>19</v>
      </c>
      <c r="N13" s="18">
        <v>0</v>
      </c>
      <c r="O13" s="18">
        <v>15</v>
      </c>
      <c r="P13" s="18">
        <v>0</v>
      </c>
      <c r="Q13" s="18">
        <v>5</v>
      </c>
      <c r="R13" s="18">
        <v>3</v>
      </c>
      <c r="S13" s="18">
        <v>3</v>
      </c>
      <c r="T13" s="18">
        <v>0</v>
      </c>
      <c r="U13" s="177">
        <v>0.45614035087719296</v>
      </c>
      <c r="V13" s="177">
        <v>0.18421052631578946</v>
      </c>
      <c r="W13" s="177">
        <v>0.64035087719298245</v>
      </c>
      <c r="X13" s="179">
        <v>0.18421052631578946</v>
      </c>
      <c r="AA13" s="48" t="s">
        <v>113</v>
      </c>
      <c r="AB13" s="18">
        <v>5</v>
      </c>
      <c r="AC13" s="18">
        <v>2</v>
      </c>
      <c r="AD13" s="18">
        <v>0</v>
      </c>
      <c r="AE13" s="18">
        <v>9.1</v>
      </c>
      <c r="AF13" s="18">
        <v>14</v>
      </c>
      <c r="AG13" s="18">
        <v>18</v>
      </c>
      <c r="AH13" s="18">
        <v>3</v>
      </c>
      <c r="AI13" s="18">
        <v>7</v>
      </c>
      <c r="AJ13" s="22">
        <v>6</v>
      </c>
      <c r="AK13" s="18">
        <v>1</v>
      </c>
      <c r="AL13" s="18">
        <v>2</v>
      </c>
      <c r="AM13" s="18">
        <v>1</v>
      </c>
      <c r="AN13" s="18">
        <v>1</v>
      </c>
      <c r="AO13" s="18">
        <v>0</v>
      </c>
      <c r="AP13" s="195">
        <v>13.846153846153847</v>
      </c>
      <c r="AQ13" s="21">
        <v>2.6373626373626373</v>
      </c>
    </row>
    <row r="14" spans="1:43" x14ac:dyDescent="0.25">
      <c r="A14" s="3"/>
      <c r="B14" s="95" t="s">
        <v>104</v>
      </c>
      <c r="C14" s="10">
        <v>13</v>
      </c>
      <c r="D14" s="10">
        <v>39</v>
      </c>
      <c r="E14" s="10">
        <v>37</v>
      </c>
      <c r="F14" s="10">
        <v>10</v>
      </c>
      <c r="G14" s="10">
        <v>14</v>
      </c>
      <c r="H14" s="10">
        <v>9</v>
      </c>
      <c r="I14" s="10">
        <v>3</v>
      </c>
      <c r="J14" s="3">
        <v>1</v>
      </c>
      <c r="K14" s="10">
        <v>1</v>
      </c>
      <c r="L14" s="10">
        <v>13</v>
      </c>
      <c r="M14" s="10">
        <v>2</v>
      </c>
      <c r="N14" s="10">
        <v>0</v>
      </c>
      <c r="O14" s="10">
        <v>11</v>
      </c>
      <c r="P14" s="10">
        <v>0</v>
      </c>
      <c r="Q14" s="10">
        <v>0</v>
      </c>
      <c r="R14" s="10">
        <v>3</v>
      </c>
      <c r="S14" s="10">
        <v>2</v>
      </c>
      <c r="T14" s="10">
        <v>0</v>
      </c>
      <c r="U14" s="30">
        <v>0.41025641025641024</v>
      </c>
      <c r="V14" s="159">
        <v>0.59459459459459463</v>
      </c>
      <c r="W14" s="30">
        <v>1.0048510048510049</v>
      </c>
      <c r="X14" s="120">
        <v>0.3783783783783784</v>
      </c>
      <c r="AA14" s="95" t="s">
        <v>20</v>
      </c>
      <c r="AB14" s="10">
        <v>1</v>
      </c>
      <c r="AC14" s="10">
        <v>0</v>
      </c>
      <c r="AD14" s="10">
        <v>0</v>
      </c>
      <c r="AE14" s="10">
        <v>1.1000000000000001</v>
      </c>
      <c r="AF14" s="10">
        <v>9</v>
      </c>
      <c r="AG14" s="10">
        <v>9</v>
      </c>
      <c r="AH14" s="10">
        <v>0</v>
      </c>
      <c r="AI14" s="10">
        <v>0</v>
      </c>
      <c r="AJ14" s="10">
        <v>2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3">
        <v>73.636363636363626</v>
      </c>
      <c r="AQ14" s="20">
        <v>10</v>
      </c>
    </row>
    <row r="15" spans="1:43" x14ac:dyDescent="0.25">
      <c r="A15" s="3"/>
      <c r="B15" s="95" t="s">
        <v>108</v>
      </c>
      <c r="C15" s="10">
        <v>15</v>
      </c>
      <c r="D15" s="10">
        <v>60</v>
      </c>
      <c r="E15" s="10">
        <v>37</v>
      </c>
      <c r="F15" s="10">
        <v>15</v>
      </c>
      <c r="G15" s="10">
        <v>6</v>
      </c>
      <c r="H15" s="10">
        <v>4</v>
      </c>
      <c r="I15" s="10">
        <v>2</v>
      </c>
      <c r="J15" s="10">
        <v>0</v>
      </c>
      <c r="K15" s="10">
        <v>0</v>
      </c>
      <c r="L15" s="10">
        <v>2</v>
      </c>
      <c r="M15" s="3">
        <v>19</v>
      </c>
      <c r="N15" s="10">
        <v>0</v>
      </c>
      <c r="O15" s="10">
        <v>11</v>
      </c>
      <c r="P15" s="10">
        <v>4</v>
      </c>
      <c r="Q15" s="10">
        <v>2</v>
      </c>
      <c r="R15" s="10">
        <v>4</v>
      </c>
      <c r="S15" s="3">
        <v>11</v>
      </c>
      <c r="T15" s="10">
        <v>0</v>
      </c>
      <c r="U15" s="30">
        <v>0.48333333333333334</v>
      </c>
      <c r="V15" s="30">
        <v>0.21621621621621623</v>
      </c>
      <c r="W15" s="30">
        <v>0.69954954954954962</v>
      </c>
      <c r="X15" s="120">
        <v>0.16216216216216217</v>
      </c>
      <c r="AA15" s="94" t="s">
        <v>17</v>
      </c>
      <c r="AB15" s="10">
        <v>4</v>
      </c>
      <c r="AC15" s="10">
        <v>1</v>
      </c>
      <c r="AD15" s="10">
        <v>0</v>
      </c>
      <c r="AE15" s="10">
        <v>14.1</v>
      </c>
      <c r="AF15" s="10">
        <v>19</v>
      </c>
      <c r="AG15" s="10">
        <v>24</v>
      </c>
      <c r="AH15" s="3">
        <v>0</v>
      </c>
      <c r="AI15" s="10">
        <v>9</v>
      </c>
      <c r="AJ15" s="10">
        <v>18</v>
      </c>
      <c r="AK15" s="3">
        <v>0</v>
      </c>
      <c r="AL15" s="10">
        <v>4</v>
      </c>
      <c r="AM15" s="10">
        <v>0</v>
      </c>
      <c r="AN15" s="3">
        <v>0</v>
      </c>
      <c r="AO15" s="10">
        <v>0</v>
      </c>
      <c r="AP15" s="13">
        <v>12.337662337662339</v>
      </c>
      <c r="AQ15" s="20">
        <v>3.0303030303030303</v>
      </c>
    </row>
    <row r="16" spans="1:43" x14ac:dyDescent="0.25">
      <c r="A16" s="3"/>
      <c r="B16" s="95" t="s">
        <v>22</v>
      </c>
      <c r="C16" s="10">
        <v>15</v>
      </c>
      <c r="D16" s="10">
        <v>46</v>
      </c>
      <c r="E16" s="10">
        <v>34</v>
      </c>
      <c r="F16" s="10">
        <v>9</v>
      </c>
      <c r="G16" s="10">
        <v>10</v>
      </c>
      <c r="H16" s="10">
        <v>6</v>
      </c>
      <c r="I16" s="10">
        <v>2</v>
      </c>
      <c r="J16" s="10">
        <v>0</v>
      </c>
      <c r="K16" s="10">
        <v>2</v>
      </c>
      <c r="L16" s="10">
        <v>11</v>
      </c>
      <c r="M16" s="10">
        <v>9</v>
      </c>
      <c r="N16" s="10">
        <v>0</v>
      </c>
      <c r="O16" s="10">
        <v>12</v>
      </c>
      <c r="P16" s="10">
        <v>2</v>
      </c>
      <c r="Q16" s="10">
        <v>1</v>
      </c>
      <c r="R16" s="10">
        <v>2</v>
      </c>
      <c r="S16" s="10">
        <v>1</v>
      </c>
      <c r="T16" s="10">
        <v>0</v>
      </c>
      <c r="U16" s="30">
        <v>0.46666666666666667</v>
      </c>
      <c r="V16" s="30">
        <v>0.52941176470588236</v>
      </c>
      <c r="W16" s="30">
        <v>0.99607843137254903</v>
      </c>
      <c r="X16" s="120">
        <v>0.29411764705882354</v>
      </c>
      <c r="AA16" s="95" t="s">
        <v>97</v>
      </c>
      <c r="AB16" s="10">
        <v>7</v>
      </c>
      <c r="AC16" s="10">
        <v>0</v>
      </c>
      <c r="AD16" s="10">
        <v>0</v>
      </c>
      <c r="AE16" s="10">
        <v>15.2</v>
      </c>
      <c r="AF16" s="10">
        <v>9</v>
      </c>
      <c r="AG16" s="10">
        <v>13</v>
      </c>
      <c r="AH16" s="3">
        <v>0</v>
      </c>
      <c r="AI16" s="10">
        <v>15</v>
      </c>
      <c r="AJ16" s="10">
        <v>17</v>
      </c>
      <c r="AK16" s="10">
        <v>3</v>
      </c>
      <c r="AL16" s="10">
        <v>3</v>
      </c>
      <c r="AM16" s="10">
        <v>1</v>
      </c>
      <c r="AN16" s="10">
        <v>2</v>
      </c>
      <c r="AO16" s="10">
        <v>0</v>
      </c>
      <c r="AP16" s="13">
        <v>5.3289473684210531</v>
      </c>
      <c r="AQ16" s="20">
        <v>13</v>
      </c>
    </row>
    <row r="17" spans="1:43" x14ac:dyDescent="0.25">
      <c r="A17" s="3"/>
      <c r="B17" s="37" t="s">
        <v>97</v>
      </c>
      <c r="C17" s="18">
        <v>14</v>
      </c>
      <c r="D17" s="18">
        <v>40</v>
      </c>
      <c r="E17" s="18">
        <v>29</v>
      </c>
      <c r="F17" s="18">
        <v>8</v>
      </c>
      <c r="G17" s="18">
        <v>9</v>
      </c>
      <c r="H17" s="18">
        <v>7</v>
      </c>
      <c r="I17" s="18">
        <v>2</v>
      </c>
      <c r="J17" s="18">
        <v>0</v>
      </c>
      <c r="K17" s="18">
        <v>0</v>
      </c>
      <c r="L17" s="18">
        <v>3</v>
      </c>
      <c r="M17" s="18">
        <v>9</v>
      </c>
      <c r="N17" s="18">
        <v>0</v>
      </c>
      <c r="O17" s="18">
        <v>7</v>
      </c>
      <c r="P17" s="18">
        <v>1</v>
      </c>
      <c r="Q17" s="18">
        <v>0</v>
      </c>
      <c r="R17" s="18">
        <v>1</v>
      </c>
      <c r="S17" s="18">
        <v>1</v>
      </c>
      <c r="T17" s="18">
        <v>0</v>
      </c>
      <c r="U17" s="177">
        <v>0.48717948717948717</v>
      </c>
      <c r="V17" s="177">
        <v>0.37931034482758619</v>
      </c>
      <c r="W17" s="177">
        <v>0.8664898320070733</v>
      </c>
      <c r="X17" s="179">
        <v>0.31034482758620691</v>
      </c>
      <c r="AA17" s="48" t="s">
        <v>7</v>
      </c>
      <c r="AB17" s="18">
        <v>2</v>
      </c>
      <c r="AC17" s="18">
        <v>0</v>
      </c>
      <c r="AD17" s="18">
        <v>0</v>
      </c>
      <c r="AE17" s="18">
        <v>2.1</v>
      </c>
      <c r="AF17" s="18">
        <v>3</v>
      </c>
      <c r="AG17" s="18">
        <v>2</v>
      </c>
      <c r="AH17" s="18">
        <v>0</v>
      </c>
      <c r="AI17" s="18">
        <v>1</v>
      </c>
      <c r="AJ17" s="18">
        <v>4</v>
      </c>
      <c r="AK17" s="18">
        <v>0</v>
      </c>
      <c r="AL17" s="18">
        <v>1</v>
      </c>
      <c r="AM17" s="18">
        <v>0</v>
      </c>
      <c r="AN17" s="18">
        <v>0</v>
      </c>
      <c r="AO17" s="18">
        <v>0</v>
      </c>
      <c r="AP17" s="195">
        <v>11.587982832618025</v>
      </c>
      <c r="AQ17" s="21">
        <v>2.5751072961373391</v>
      </c>
    </row>
    <row r="18" spans="1:43" x14ac:dyDescent="0.25">
      <c r="A18" s="3"/>
      <c r="B18" s="48" t="s">
        <v>7</v>
      </c>
      <c r="C18" s="18">
        <v>10</v>
      </c>
      <c r="D18" s="18">
        <v>35</v>
      </c>
      <c r="E18" s="18">
        <v>29</v>
      </c>
      <c r="F18" s="18">
        <v>6</v>
      </c>
      <c r="G18" s="18">
        <v>6</v>
      </c>
      <c r="H18" s="18">
        <v>6</v>
      </c>
      <c r="I18" s="18">
        <v>0</v>
      </c>
      <c r="J18" s="18">
        <v>0</v>
      </c>
      <c r="K18" s="18">
        <v>0</v>
      </c>
      <c r="L18" s="18">
        <v>5</v>
      </c>
      <c r="M18" s="18">
        <v>2</v>
      </c>
      <c r="N18" s="18">
        <v>0</v>
      </c>
      <c r="O18" s="18">
        <v>9</v>
      </c>
      <c r="P18" s="18">
        <v>3</v>
      </c>
      <c r="Q18" s="18">
        <v>0</v>
      </c>
      <c r="R18" s="18">
        <v>1</v>
      </c>
      <c r="S18" s="18">
        <v>4</v>
      </c>
      <c r="T18" s="18">
        <v>0</v>
      </c>
      <c r="U18" s="177">
        <v>0.3235294117647059</v>
      </c>
      <c r="V18" s="177">
        <v>0.20689655172413793</v>
      </c>
      <c r="W18" s="177">
        <v>0.53042596348884385</v>
      </c>
      <c r="X18" s="179">
        <v>0.20689655172413793</v>
      </c>
      <c r="AA18" s="48" t="s">
        <v>209</v>
      </c>
      <c r="AB18" s="18">
        <v>2</v>
      </c>
      <c r="AC18" s="18">
        <v>0</v>
      </c>
      <c r="AD18" s="18">
        <v>0</v>
      </c>
      <c r="AE18" s="18">
        <v>3.1</v>
      </c>
      <c r="AF18" s="18">
        <v>4</v>
      </c>
      <c r="AG18" s="18">
        <v>4</v>
      </c>
      <c r="AH18" s="18">
        <v>1</v>
      </c>
      <c r="AI18" s="18">
        <v>1</v>
      </c>
      <c r="AJ18" s="18">
        <v>1</v>
      </c>
      <c r="AK18" s="18">
        <v>1</v>
      </c>
      <c r="AL18" s="18">
        <v>0</v>
      </c>
      <c r="AM18" s="18">
        <v>0</v>
      </c>
      <c r="AN18" s="18">
        <v>1</v>
      </c>
      <c r="AO18" s="18">
        <v>0</v>
      </c>
      <c r="AP18" s="195">
        <v>9.0299999999999994</v>
      </c>
      <c r="AQ18" s="21">
        <v>1.6129032258064515</v>
      </c>
    </row>
    <row r="19" spans="1:43" ht="15.75" thickBot="1" x14ac:dyDescent="0.3">
      <c r="A19" s="3"/>
      <c r="B19" s="48" t="s">
        <v>23</v>
      </c>
      <c r="C19" s="18">
        <v>12</v>
      </c>
      <c r="D19" s="18">
        <v>32</v>
      </c>
      <c r="E19" s="18">
        <v>25</v>
      </c>
      <c r="F19" s="18">
        <v>4</v>
      </c>
      <c r="G19" s="18">
        <v>5</v>
      </c>
      <c r="H19" s="18">
        <v>4</v>
      </c>
      <c r="I19" s="18">
        <v>0</v>
      </c>
      <c r="J19" s="18">
        <v>0</v>
      </c>
      <c r="K19" s="18">
        <v>1</v>
      </c>
      <c r="L19" s="18">
        <v>11</v>
      </c>
      <c r="M19" s="18">
        <v>6</v>
      </c>
      <c r="N19" s="18">
        <v>0</v>
      </c>
      <c r="O19" s="18">
        <v>5</v>
      </c>
      <c r="P19" s="18">
        <v>1</v>
      </c>
      <c r="Q19" s="18">
        <v>0</v>
      </c>
      <c r="R19" s="18">
        <v>0</v>
      </c>
      <c r="S19" s="18">
        <v>0</v>
      </c>
      <c r="T19" s="18">
        <v>0</v>
      </c>
      <c r="U19" s="177">
        <v>0.375</v>
      </c>
      <c r="V19" s="177">
        <v>0.32</v>
      </c>
      <c r="W19" s="177">
        <v>0.69500000000000006</v>
      </c>
      <c r="X19" s="179">
        <v>0.2</v>
      </c>
      <c r="AA19" s="98" t="s">
        <v>54</v>
      </c>
      <c r="AB19" s="100">
        <v>69</v>
      </c>
      <c r="AC19" s="100">
        <v>22</v>
      </c>
      <c r="AD19" s="100">
        <v>0</v>
      </c>
      <c r="AE19" s="100">
        <v>153.19999999999999</v>
      </c>
      <c r="AF19" s="100">
        <v>151</v>
      </c>
      <c r="AG19" s="100">
        <v>203</v>
      </c>
      <c r="AH19" s="100">
        <v>9</v>
      </c>
      <c r="AI19" s="100">
        <v>167</v>
      </c>
      <c r="AJ19" s="100">
        <v>158</v>
      </c>
      <c r="AK19" s="100">
        <v>16</v>
      </c>
      <c r="AL19" s="100">
        <v>55</v>
      </c>
      <c r="AM19" s="100">
        <v>9</v>
      </c>
      <c r="AN19" s="100">
        <v>11</v>
      </c>
      <c r="AO19" s="100">
        <v>0</v>
      </c>
      <c r="AP19" s="101">
        <v>6.8756911468158464</v>
      </c>
      <c r="AQ19" s="99">
        <v>2.3482729460742862</v>
      </c>
    </row>
    <row r="20" spans="1:43" x14ac:dyDescent="0.25">
      <c r="A20" s="3"/>
      <c r="B20" s="94" t="s">
        <v>209</v>
      </c>
      <c r="C20" s="10">
        <v>6</v>
      </c>
      <c r="D20" s="10">
        <v>22</v>
      </c>
      <c r="E20" s="10">
        <v>17</v>
      </c>
      <c r="F20" s="10">
        <v>5</v>
      </c>
      <c r="G20" s="10">
        <v>6</v>
      </c>
      <c r="H20" s="10">
        <v>5</v>
      </c>
      <c r="I20" s="10">
        <v>0</v>
      </c>
      <c r="J20" s="10">
        <v>0</v>
      </c>
      <c r="K20" s="10">
        <v>1</v>
      </c>
      <c r="L20" s="10">
        <v>3</v>
      </c>
      <c r="M20" s="10">
        <v>3</v>
      </c>
      <c r="N20" s="10">
        <v>0</v>
      </c>
      <c r="O20" s="3">
        <v>1</v>
      </c>
      <c r="P20" s="10">
        <v>2</v>
      </c>
      <c r="Q20" s="10">
        <v>1</v>
      </c>
      <c r="R20" s="10">
        <v>0</v>
      </c>
      <c r="S20" s="10">
        <v>3</v>
      </c>
      <c r="T20" s="10">
        <v>0</v>
      </c>
      <c r="U20" s="30">
        <v>0.5</v>
      </c>
      <c r="V20" s="30">
        <v>0.52941176470588236</v>
      </c>
      <c r="W20" s="30">
        <v>1.0294117647058822</v>
      </c>
      <c r="X20" s="120">
        <v>0.35294117647058826</v>
      </c>
    </row>
    <row r="21" spans="1:43" x14ac:dyDescent="0.25">
      <c r="A21" s="3"/>
      <c r="B21" s="95" t="s">
        <v>106</v>
      </c>
      <c r="C21" s="10">
        <v>5</v>
      </c>
      <c r="D21" s="10">
        <v>15</v>
      </c>
      <c r="E21" s="10">
        <v>12</v>
      </c>
      <c r="F21" s="10">
        <v>4</v>
      </c>
      <c r="G21" s="10">
        <v>7</v>
      </c>
      <c r="H21" s="10">
        <v>7</v>
      </c>
      <c r="I21" s="10">
        <v>0</v>
      </c>
      <c r="J21" s="10">
        <v>0</v>
      </c>
      <c r="K21" s="10">
        <v>0</v>
      </c>
      <c r="L21" s="10">
        <v>9</v>
      </c>
      <c r="M21" s="10">
        <v>1</v>
      </c>
      <c r="N21" s="10">
        <v>0</v>
      </c>
      <c r="O21" s="10">
        <v>3</v>
      </c>
      <c r="P21" s="10">
        <v>2</v>
      </c>
      <c r="Q21" s="10">
        <v>0</v>
      </c>
      <c r="R21" s="10">
        <v>0</v>
      </c>
      <c r="S21" s="10">
        <v>1</v>
      </c>
      <c r="T21" s="10">
        <v>0</v>
      </c>
      <c r="U21" s="128">
        <v>0.66666666666666663</v>
      </c>
      <c r="V21" s="30">
        <v>0.58333333333333337</v>
      </c>
      <c r="W21" s="130">
        <v>1.25</v>
      </c>
      <c r="X21" s="129">
        <v>0.58333333333333337</v>
      </c>
    </row>
    <row r="22" spans="1:43" x14ac:dyDescent="0.25">
      <c r="A22" s="3"/>
      <c r="B22" s="95" t="s">
        <v>157</v>
      </c>
      <c r="C22" s="10">
        <v>4</v>
      </c>
      <c r="D22" s="10">
        <v>10</v>
      </c>
      <c r="E22" s="10">
        <v>10</v>
      </c>
      <c r="F22" s="10">
        <v>2</v>
      </c>
      <c r="G22" s="10">
        <v>4</v>
      </c>
      <c r="H22" s="10">
        <v>3</v>
      </c>
      <c r="I22" s="10">
        <v>1</v>
      </c>
      <c r="J22" s="10">
        <v>0</v>
      </c>
      <c r="K22" s="10">
        <v>0</v>
      </c>
      <c r="L22" s="10">
        <v>1</v>
      </c>
      <c r="M22" s="10">
        <v>0</v>
      </c>
      <c r="N22" s="10">
        <v>0</v>
      </c>
      <c r="O22" s="10">
        <v>2</v>
      </c>
      <c r="P22" s="10">
        <v>0</v>
      </c>
      <c r="Q22" s="10">
        <v>1</v>
      </c>
      <c r="R22" s="10">
        <v>1</v>
      </c>
      <c r="S22" s="10">
        <v>0</v>
      </c>
      <c r="T22" s="10">
        <v>2</v>
      </c>
      <c r="U22" s="30">
        <v>0.4</v>
      </c>
      <c r="V22" s="30">
        <v>0.5</v>
      </c>
      <c r="W22" s="30">
        <v>0.9</v>
      </c>
      <c r="X22" s="120">
        <v>0.4</v>
      </c>
    </row>
    <row r="23" spans="1:43" x14ac:dyDescent="0.25">
      <c r="A23" s="201"/>
      <c r="B23" s="48" t="s">
        <v>17</v>
      </c>
      <c r="C23" s="18">
        <v>4</v>
      </c>
      <c r="D23" s="18">
        <v>11</v>
      </c>
      <c r="E23" s="18">
        <v>8</v>
      </c>
      <c r="F23" s="18">
        <v>2</v>
      </c>
      <c r="G23" s="18">
        <v>2</v>
      </c>
      <c r="H23" s="18">
        <v>1</v>
      </c>
      <c r="I23" s="18">
        <v>1</v>
      </c>
      <c r="J23" s="18">
        <v>0</v>
      </c>
      <c r="K23" s="18">
        <v>0</v>
      </c>
      <c r="L23" s="18">
        <v>2</v>
      </c>
      <c r="M23" s="18">
        <v>2</v>
      </c>
      <c r="N23" s="18">
        <v>0</v>
      </c>
      <c r="O23" s="18">
        <v>5</v>
      </c>
      <c r="P23" s="18">
        <v>1</v>
      </c>
      <c r="Q23" s="18">
        <v>0</v>
      </c>
      <c r="R23" s="18">
        <v>0</v>
      </c>
      <c r="S23" s="18">
        <v>0</v>
      </c>
      <c r="T23" s="18">
        <v>0</v>
      </c>
      <c r="U23" s="177">
        <v>0.45454545454545453</v>
      </c>
      <c r="V23" s="177">
        <v>0.375</v>
      </c>
      <c r="W23" s="177">
        <v>0.82954545454545459</v>
      </c>
      <c r="X23" s="179">
        <v>0.25</v>
      </c>
    </row>
    <row r="24" spans="1:43" x14ac:dyDescent="0.25">
      <c r="A24" s="3"/>
      <c r="B24" s="48" t="s">
        <v>160</v>
      </c>
      <c r="C24" s="18">
        <v>1</v>
      </c>
      <c r="D24" s="18">
        <v>5</v>
      </c>
      <c r="E24" s="18">
        <v>4</v>
      </c>
      <c r="F24" s="18">
        <v>1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77">
        <v>0.2</v>
      </c>
      <c r="V24" s="177">
        <v>0</v>
      </c>
      <c r="W24" s="177">
        <v>0.2</v>
      </c>
      <c r="X24" s="179">
        <v>0</v>
      </c>
    </row>
    <row r="25" spans="1:43" x14ac:dyDescent="0.25">
      <c r="A25" s="3"/>
      <c r="B25" s="48" t="s">
        <v>184</v>
      </c>
      <c r="C25" s="18">
        <v>1</v>
      </c>
      <c r="D25" s="18">
        <v>4</v>
      </c>
      <c r="E25" s="18">
        <v>4</v>
      </c>
      <c r="F25" s="18">
        <v>1</v>
      </c>
      <c r="G25" s="18">
        <v>1</v>
      </c>
      <c r="H25" s="18">
        <v>1</v>
      </c>
      <c r="I25" s="18">
        <v>0</v>
      </c>
      <c r="J25" s="18">
        <v>0</v>
      </c>
      <c r="K25" s="18">
        <v>0</v>
      </c>
      <c r="L25" s="18">
        <v>1</v>
      </c>
      <c r="M25" s="18">
        <v>0</v>
      </c>
      <c r="N25" s="18">
        <v>0</v>
      </c>
      <c r="O25" s="18">
        <v>1</v>
      </c>
      <c r="P25" s="18">
        <v>0</v>
      </c>
      <c r="Q25" s="18">
        <v>0</v>
      </c>
      <c r="R25" s="18">
        <v>2</v>
      </c>
      <c r="S25" s="18">
        <v>1</v>
      </c>
      <c r="T25" s="18">
        <v>0</v>
      </c>
      <c r="U25" s="177">
        <v>0.25</v>
      </c>
      <c r="V25" s="177">
        <v>0.25</v>
      </c>
      <c r="W25" s="177">
        <v>0.5</v>
      </c>
      <c r="X25" s="179">
        <v>0.25</v>
      </c>
    </row>
    <row r="26" spans="1:43" x14ac:dyDescent="0.25">
      <c r="A26" s="3"/>
      <c r="B26" s="95" t="s">
        <v>154</v>
      </c>
      <c r="C26" s="10">
        <v>1</v>
      </c>
      <c r="D26" s="10">
        <v>4</v>
      </c>
      <c r="E26" s="10">
        <v>3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30">
        <v>0.25</v>
      </c>
      <c r="V26" s="30">
        <v>0</v>
      </c>
      <c r="W26" s="30">
        <v>0.25</v>
      </c>
      <c r="X26" s="120">
        <v>0</v>
      </c>
      <c r="Z26" t="s">
        <v>101</v>
      </c>
      <c r="AA26" t="s">
        <v>35</v>
      </c>
    </row>
    <row r="27" spans="1:43" x14ac:dyDescent="0.25">
      <c r="A27" s="3"/>
      <c r="B27" s="95" t="s">
        <v>161</v>
      </c>
      <c r="C27" s="10">
        <v>1</v>
      </c>
      <c r="D27" s="10">
        <v>3</v>
      </c>
      <c r="E27" s="10">
        <v>2</v>
      </c>
      <c r="F27" s="10">
        <v>3</v>
      </c>
      <c r="G27" s="10">
        <v>2</v>
      </c>
      <c r="H27" s="10">
        <v>1</v>
      </c>
      <c r="I27" s="10">
        <v>1</v>
      </c>
      <c r="J27" s="10">
        <v>0</v>
      </c>
      <c r="K27" s="10">
        <v>0</v>
      </c>
      <c r="L27" s="10">
        <v>1</v>
      </c>
      <c r="M27" s="10">
        <v>0</v>
      </c>
      <c r="N27" s="10">
        <v>0</v>
      </c>
      <c r="O27" s="10">
        <v>0</v>
      </c>
      <c r="P27" s="10">
        <v>1</v>
      </c>
      <c r="Q27" s="10">
        <v>0</v>
      </c>
      <c r="R27" s="10">
        <v>0</v>
      </c>
      <c r="S27" s="10">
        <v>0</v>
      </c>
      <c r="T27" s="10">
        <v>0</v>
      </c>
      <c r="U27" s="130">
        <v>1</v>
      </c>
      <c r="V27" s="130">
        <v>1.5</v>
      </c>
      <c r="W27" s="130">
        <v>2.5</v>
      </c>
      <c r="X27" s="120">
        <v>1</v>
      </c>
    </row>
    <row r="28" spans="1:43" x14ac:dyDescent="0.25">
      <c r="A28" s="3"/>
      <c r="B28" s="95" t="s">
        <v>100</v>
      </c>
      <c r="C28" s="10">
        <v>1</v>
      </c>
      <c r="D28" s="10">
        <v>1</v>
      </c>
      <c r="E28" s="10">
        <v>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1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30">
        <v>0</v>
      </c>
      <c r="V28" s="30">
        <v>0</v>
      </c>
      <c r="W28" s="30">
        <v>0</v>
      </c>
      <c r="X28" s="120">
        <v>0</v>
      </c>
    </row>
    <row r="29" spans="1:43" ht="15.75" thickBot="1" x14ac:dyDescent="0.3">
      <c r="B29" s="97" t="s">
        <v>54</v>
      </c>
      <c r="C29" s="102">
        <v>257</v>
      </c>
      <c r="D29" s="102">
        <v>877</v>
      </c>
      <c r="E29" s="102">
        <v>693</v>
      </c>
      <c r="F29" s="102">
        <v>187</v>
      </c>
      <c r="G29" s="102">
        <v>214</v>
      </c>
      <c r="H29" s="102">
        <v>169</v>
      </c>
      <c r="I29" s="102">
        <v>32</v>
      </c>
      <c r="J29" s="102">
        <v>3</v>
      </c>
      <c r="K29" s="102">
        <v>10</v>
      </c>
      <c r="L29" s="102">
        <v>154</v>
      </c>
      <c r="M29" s="102">
        <v>138</v>
      </c>
      <c r="N29" s="102">
        <v>3</v>
      </c>
      <c r="O29" s="102">
        <v>165</v>
      </c>
      <c r="P29" s="102">
        <v>36</v>
      </c>
      <c r="Q29" s="102">
        <v>31</v>
      </c>
      <c r="R29" s="102">
        <v>36</v>
      </c>
      <c r="S29" s="102">
        <v>52</v>
      </c>
      <c r="T29" s="102">
        <v>3</v>
      </c>
      <c r="U29" s="126">
        <v>0.4459770114942529</v>
      </c>
      <c r="V29" s="126">
        <v>0.40692640692640691</v>
      </c>
      <c r="W29" s="126">
        <v>0.85290341842065986</v>
      </c>
      <c r="X29" s="127">
        <v>0.3088023088023088</v>
      </c>
    </row>
    <row r="30" spans="1:43" x14ac:dyDescent="0.25">
      <c r="B30" s="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3"/>
      <c r="V30" s="103"/>
      <c r="W30" s="103"/>
      <c r="X30" s="103"/>
    </row>
    <row r="31" spans="1:43" x14ac:dyDescent="0.25"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90"/>
      <c r="V31" s="90"/>
      <c r="W31" s="90"/>
      <c r="X31" s="90"/>
    </row>
    <row r="32" spans="1:43" x14ac:dyDescent="0.25">
      <c r="T32" s="10"/>
      <c r="U32" s="10"/>
      <c r="V32" s="10"/>
      <c r="W32" s="10"/>
      <c r="X32" s="10"/>
    </row>
    <row r="33" spans="1:24" x14ac:dyDescent="0.25">
      <c r="T33" s="10"/>
      <c r="U33" s="10"/>
      <c r="V33" s="10"/>
      <c r="W33" s="10"/>
      <c r="X33" s="10"/>
    </row>
    <row r="34" spans="1:24" x14ac:dyDescent="0.25">
      <c r="T34" s="10"/>
      <c r="U34" s="10"/>
      <c r="W34" s="10"/>
      <c r="X34" s="10"/>
    </row>
    <row r="35" spans="1:24" x14ac:dyDescent="0.25">
      <c r="A35" s="3"/>
      <c r="T35" s="10"/>
      <c r="U35" s="10"/>
      <c r="W35" s="10"/>
      <c r="X35" s="10"/>
    </row>
    <row r="36" spans="1:24" x14ac:dyDescent="0.25">
      <c r="A36" s="3"/>
      <c r="T36" s="10"/>
      <c r="U36" s="10"/>
      <c r="W36" s="10"/>
      <c r="X36" s="10"/>
    </row>
    <row r="37" spans="1:24" x14ac:dyDescent="0.25">
      <c r="A37" s="3"/>
      <c r="T37" s="10"/>
      <c r="U37" s="10"/>
      <c r="W37" s="10"/>
      <c r="X37" s="10"/>
    </row>
    <row r="38" spans="1:24" x14ac:dyDescent="0.25">
      <c r="A38" s="3"/>
      <c r="T38" s="10"/>
      <c r="U38" s="10"/>
      <c r="W38" s="10"/>
      <c r="X38" s="10"/>
    </row>
    <row r="39" spans="1:24" x14ac:dyDescent="0.25">
      <c r="A39" s="3"/>
      <c r="T39" s="10"/>
      <c r="U39" s="10"/>
      <c r="V39" s="10"/>
      <c r="W39" s="10"/>
      <c r="X39" s="10"/>
    </row>
    <row r="40" spans="1:24" x14ac:dyDescent="0.25">
      <c r="A40" s="3"/>
      <c r="T40" s="10"/>
      <c r="U40" s="10"/>
      <c r="V40" s="10"/>
      <c r="W40" s="10"/>
      <c r="X40" s="10"/>
    </row>
    <row r="41" spans="1:24" x14ac:dyDescent="0.25">
      <c r="A41" s="3"/>
      <c r="T41" s="10"/>
      <c r="U41" s="10"/>
      <c r="V41" s="10"/>
      <c r="W41" s="10"/>
      <c r="X41" s="10"/>
    </row>
    <row r="42" spans="1:24" x14ac:dyDescent="0.25">
      <c r="A42" s="3"/>
      <c r="T42" s="10"/>
      <c r="U42" s="10"/>
      <c r="V42" s="10"/>
      <c r="W42" s="10"/>
      <c r="X42" s="10"/>
    </row>
    <row r="43" spans="1:24" x14ac:dyDescent="0.25">
      <c r="A43" s="3"/>
      <c r="T43" s="10"/>
      <c r="U43" s="10"/>
      <c r="V43" s="10"/>
      <c r="W43" s="10"/>
      <c r="X43" s="10"/>
    </row>
    <row r="44" spans="1:24" x14ac:dyDescent="0.25">
      <c r="A44" s="3"/>
      <c r="T44" s="10"/>
      <c r="U44" s="10"/>
      <c r="V44" s="10"/>
      <c r="W44" s="10"/>
      <c r="X44" s="10"/>
    </row>
    <row r="45" spans="1:24" x14ac:dyDescent="0.25">
      <c r="A45" s="3"/>
      <c r="T45" s="10"/>
      <c r="U45" s="10"/>
      <c r="V45" s="10"/>
      <c r="W45" s="10"/>
      <c r="X45" s="10"/>
    </row>
    <row r="46" spans="1:24" x14ac:dyDescent="0.25">
      <c r="A46" s="3"/>
      <c r="T46" s="10"/>
      <c r="U46" s="10"/>
      <c r="V46" s="10"/>
      <c r="W46" s="10"/>
      <c r="X46" s="10"/>
    </row>
    <row r="47" spans="1:24" x14ac:dyDescent="0.25">
      <c r="A47" s="3"/>
      <c r="T47" s="10"/>
      <c r="U47" s="10"/>
      <c r="V47" s="10"/>
      <c r="W47" s="10"/>
      <c r="X47" s="10"/>
    </row>
  </sheetData>
  <sortState xmlns:xlrd2="http://schemas.microsoft.com/office/spreadsheetml/2017/richdata2" ref="A35:R47">
    <sortCondition ref="A35:A47"/>
  </sortState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673A-A013-4D6B-9F90-24D38C1914A7}">
  <dimension ref="A2:AQ38"/>
  <sheetViews>
    <sheetView showGridLines="0" workbookViewId="0"/>
  </sheetViews>
  <sheetFormatPr defaultRowHeight="15" x14ac:dyDescent="0.25"/>
  <cols>
    <col min="1" max="1" width="4.42578125" customWidth="1"/>
    <col min="2" max="2" width="19.42578125" bestFit="1" customWidth="1"/>
    <col min="3" max="5" width="4.140625" bestFit="1" customWidth="1"/>
    <col min="6" max="6" width="6" customWidth="1"/>
    <col min="7" max="8" width="4.140625" bestFit="1" customWidth="1"/>
    <col min="9" max="10" width="3.28515625" bestFit="1" customWidth="1"/>
    <col min="11" max="11" width="3.5703125" bestFit="1" customWidth="1"/>
    <col min="12" max="13" width="4.140625" bestFit="1" customWidth="1"/>
    <col min="14" max="14" width="4" bestFit="1" customWidth="1"/>
    <col min="15" max="15" width="4.140625" bestFit="1" customWidth="1"/>
    <col min="16" max="16" width="4.7109375" bestFit="1" customWidth="1"/>
    <col min="17" max="20" width="3.140625" bestFit="1" customWidth="1"/>
    <col min="21" max="21" width="4.7109375" bestFit="1" customWidth="1"/>
    <col min="22" max="23" width="5.5703125" bestFit="1" customWidth="1"/>
    <col min="24" max="24" width="5" bestFit="1" customWidth="1"/>
    <col min="25" max="25" width="2.7109375" customWidth="1"/>
    <col min="26" max="26" width="5.85546875" customWidth="1"/>
    <col min="27" max="27" width="19.140625" bestFit="1" customWidth="1"/>
    <col min="28" max="28" width="3.140625" bestFit="1" customWidth="1"/>
    <col min="29" max="29" width="3.5703125" bestFit="1" customWidth="1"/>
    <col min="30" max="30" width="3.7109375" bestFit="1" customWidth="1"/>
    <col min="31" max="31" width="6.42578125" bestFit="1" customWidth="1"/>
    <col min="32" max="32" width="4.140625" bestFit="1" customWidth="1"/>
    <col min="33" max="33" width="4.5703125" bestFit="1" customWidth="1"/>
    <col min="34" max="34" width="3.5703125" bestFit="1" customWidth="1"/>
    <col min="35" max="36" width="4.140625" bestFit="1" customWidth="1"/>
    <col min="37" max="37" width="4.7109375" bestFit="1" customWidth="1"/>
    <col min="38" max="38" width="4.28515625" bestFit="1" customWidth="1"/>
    <col min="39" max="39" width="5.42578125" bestFit="1" customWidth="1"/>
    <col min="40" max="40" width="4.7109375" bestFit="1" customWidth="1"/>
    <col min="41" max="41" width="3.140625" bestFit="1" customWidth="1"/>
    <col min="42" max="43" width="7.7109375" bestFit="1" customWidth="1"/>
  </cols>
  <sheetData>
    <row r="2" spans="1:43" ht="21" x14ac:dyDescent="0.35">
      <c r="G2" s="60" t="s">
        <v>158</v>
      </c>
      <c r="AE2" s="60" t="s">
        <v>159</v>
      </c>
    </row>
    <row r="3" spans="1:43" ht="15.75" thickBot="1" x14ac:dyDescent="0.3">
      <c r="B3" s="3" t="s">
        <v>38</v>
      </c>
      <c r="AA3" s="3" t="s">
        <v>55</v>
      </c>
      <c r="AE3" s="41"/>
    </row>
    <row r="4" spans="1:43" x14ac:dyDescent="0.25">
      <c r="B4" s="96" t="s">
        <v>15</v>
      </c>
      <c r="C4" s="32" t="s">
        <v>39</v>
      </c>
      <c r="D4" s="32" t="s">
        <v>40</v>
      </c>
      <c r="E4" s="32" t="s">
        <v>0</v>
      </c>
      <c r="F4" s="32" t="s">
        <v>1</v>
      </c>
      <c r="G4" s="32" t="s">
        <v>2</v>
      </c>
      <c r="H4" s="32" t="s">
        <v>8</v>
      </c>
      <c r="I4" s="32" t="s">
        <v>10</v>
      </c>
      <c r="J4" s="32" t="s">
        <v>41</v>
      </c>
      <c r="K4" s="32" t="s">
        <v>42</v>
      </c>
      <c r="L4" s="32" t="s">
        <v>3</v>
      </c>
      <c r="M4" s="32" t="s">
        <v>4</v>
      </c>
      <c r="N4" s="32" t="s">
        <v>43</v>
      </c>
      <c r="O4" s="32" t="s">
        <v>5</v>
      </c>
      <c r="P4" s="32" t="s">
        <v>44</v>
      </c>
      <c r="Q4" s="32" t="s">
        <v>45</v>
      </c>
      <c r="R4" s="32" t="s">
        <v>46</v>
      </c>
      <c r="S4" s="32" t="s">
        <v>47</v>
      </c>
      <c r="T4" s="32" t="s">
        <v>48</v>
      </c>
      <c r="U4" s="32" t="s">
        <v>49</v>
      </c>
      <c r="V4" s="32" t="s">
        <v>50</v>
      </c>
      <c r="W4" s="32" t="s">
        <v>51</v>
      </c>
      <c r="X4" s="57" t="s">
        <v>52</v>
      </c>
      <c r="Y4" s="5"/>
      <c r="Z4" s="5"/>
      <c r="AA4" s="96" t="s">
        <v>16</v>
      </c>
      <c r="AB4" s="32" t="s">
        <v>56</v>
      </c>
      <c r="AC4" s="32" t="s">
        <v>57</v>
      </c>
      <c r="AD4" s="32" t="s">
        <v>58</v>
      </c>
      <c r="AE4" s="32" t="s">
        <v>18</v>
      </c>
      <c r="AF4" s="32" t="s">
        <v>19</v>
      </c>
      <c r="AG4" s="32" t="s">
        <v>59</v>
      </c>
      <c r="AH4" s="32" t="s">
        <v>42</v>
      </c>
      <c r="AI4" s="32" t="s">
        <v>5</v>
      </c>
      <c r="AJ4" s="32" t="s">
        <v>4</v>
      </c>
      <c r="AK4" s="32" t="s">
        <v>44</v>
      </c>
      <c r="AL4" s="32" t="s">
        <v>60</v>
      </c>
      <c r="AM4" s="32" t="s">
        <v>61</v>
      </c>
      <c r="AN4" s="32" t="s">
        <v>62</v>
      </c>
      <c r="AO4" s="32" t="s">
        <v>63</v>
      </c>
      <c r="AP4" s="32" t="s">
        <v>64</v>
      </c>
      <c r="AQ4" s="57" t="s">
        <v>65</v>
      </c>
    </row>
    <row r="5" spans="1:43" x14ac:dyDescent="0.25">
      <c r="A5" s="38"/>
      <c r="B5" s="48" t="s">
        <v>14</v>
      </c>
      <c r="C5" s="18">
        <f>'Batting by month'!D16</f>
        <v>13</v>
      </c>
      <c r="D5" s="18">
        <f>'Batting by month'!E16</f>
        <v>41</v>
      </c>
      <c r="E5" s="18">
        <f>'Batting by month'!F16</f>
        <v>26</v>
      </c>
      <c r="F5" s="18">
        <f>'Batting by month'!G16</f>
        <v>6</v>
      </c>
      <c r="G5" s="18">
        <f>'Batting by month'!H16</f>
        <v>6</v>
      </c>
      <c r="H5" s="18">
        <f>'Batting by month'!I16</f>
        <v>2</v>
      </c>
      <c r="I5" s="18">
        <f>'Batting by month'!J16</f>
        <v>4</v>
      </c>
      <c r="J5" s="18">
        <f>'Batting by month'!K16</f>
        <v>0</v>
      </c>
      <c r="K5" s="18">
        <f>'Batting by month'!L16</f>
        <v>0</v>
      </c>
      <c r="L5" s="18">
        <f>'Batting by month'!M16</f>
        <v>9</v>
      </c>
      <c r="M5" s="18">
        <f>'Batting by month'!N16</f>
        <v>9</v>
      </c>
      <c r="N5" s="18">
        <f>'Batting by month'!O16</f>
        <v>0</v>
      </c>
      <c r="O5" s="18">
        <f>'Batting by month'!P16</f>
        <v>10</v>
      </c>
      <c r="P5" s="18">
        <f>'Batting by month'!Q16</f>
        <v>6</v>
      </c>
      <c r="Q5" s="18">
        <f>'Batting by month'!R16</f>
        <v>1</v>
      </c>
      <c r="R5" s="18">
        <f>'Batting by month'!S16</f>
        <v>0</v>
      </c>
      <c r="S5" s="18">
        <f>'Batting by month'!T16</f>
        <v>3</v>
      </c>
      <c r="T5" s="18">
        <f>'Batting by month'!U16</f>
        <v>0</v>
      </c>
      <c r="U5" s="93">
        <f t="shared" ref="U5:U21" si="0">(G5+M5+P5)/(E5+M5+P5+N5)</f>
        <v>0.51219512195121952</v>
      </c>
      <c r="V5" s="74">
        <f t="shared" ref="V5:V21" si="1">(H5+I5*2+J5*3+K5*4)/E5</f>
        <v>0.38461538461538464</v>
      </c>
      <c r="W5" s="74">
        <f t="shared" ref="W5:W21" si="2">U5+V5</f>
        <v>0.8968105065666041</v>
      </c>
      <c r="X5" s="75">
        <f t="shared" ref="X5:X21" si="3">G5/E5</f>
        <v>0.23076923076923078</v>
      </c>
      <c r="AA5" s="37" t="s">
        <v>11</v>
      </c>
      <c r="AB5" s="22">
        <v>5</v>
      </c>
      <c r="AC5" s="22">
        <v>5</v>
      </c>
      <c r="AD5" s="18">
        <v>2</v>
      </c>
      <c r="AE5" s="215">
        <v>30.1</v>
      </c>
      <c r="AF5" s="18">
        <v>28</v>
      </c>
      <c r="AG5" s="18">
        <v>48</v>
      </c>
      <c r="AH5" s="18">
        <v>5</v>
      </c>
      <c r="AI5" s="18">
        <v>33</v>
      </c>
      <c r="AJ5" s="18">
        <v>8</v>
      </c>
      <c r="AK5" s="18">
        <v>2</v>
      </c>
      <c r="AL5" s="22">
        <v>0</v>
      </c>
      <c r="AM5" s="18">
        <v>2</v>
      </c>
      <c r="AN5" s="18">
        <v>2</v>
      </c>
      <c r="AO5" s="18">
        <v>0</v>
      </c>
      <c r="AP5" s="195">
        <v>6.4622485987471157</v>
      </c>
      <c r="AQ5" s="21">
        <v>1.8463567424991758</v>
      </c>
    </row>
    <row r="6" spans="1:43" x14ac:dyDescent="0.25">
      <c r="A6" s="38"/>
      <c r="B6" s="48" t="s">
        <v>12</v>
      </c>
      <c r="C6" s="18">
        <f>'Batting by month'!D34</f>
        <v>15</v>
      </c>
      <c r="D6" s="18">
        <f>'Batting by month'!E34</f>
        <v>53</v>
      </c>
      <c r="E6" s="18">
        <f>'Batting by month'!F34</f>
        <v>44</v>
      </c>
      <c r="F6" s="18">
        <f>'Batting by month'!G34</f>
        <v>9</v>
      </c>
      <c r="G6" s="18">
        <f>'Batting by month'!H34</f>
        <v>7</v>
      </c>
      <c r="H6" s="18">
        <f>'Batting by month'!I34</f>
        <v>4</v>
      </c>
      <c r="I6" s="18">
        <f>'Batting by month'!J34</f>
        <v>2</v>
      </c>
      <c r="J6" s="18">
        <f>'Batting by month'!K34</f>
        <v>0</v>
      </c>
      <c r="K6" s="18">
        <f>'Batting by month'!L34</f>
        <v>1</v>
      </c>
      <c r="L6" s="18">
        <f>'Batting by month'!M34</f>
        <v>9</v>
      </c>
      <c r="M6" s="18">
        <f>'Batting by month'!N34</f>
        <v>6</v>
      </c>
      <c r="N6" s="18">
        <f>'Batting by month'!O34</f>
        <v>0</v>
      </c>
      <c r="O6" s="18">
        <f>'Batting by month'!P34</f>
        <v>15</v>
      </c>
      <c r="P6" s="18">
        <f>'Batting by month'!Q34</f>
        <v>2</v>
      </c>
      <c r="Q6" s="18">
        <f>'Batting by month'!R34</f>
        <v>1</v>
      </c>
      <c r="R6" s="18">
        <f>'Batting by month'!S34</f>
        <v>6</v>
      </c>
      <c r="S6" s="18">
        <f>'Batting by month'!T34</f>
        <v>3</v>
      </c>
      <c r="T6" s="18">
        <f>'Batting by month'!U34</f>
        <v>1</v>
      </c>
      <c r="U6" s="74">
        <f t="shared" si="0"/>
        <v>0.28846153846153844</v>
      </c>
      <c r="V6" s="74">
        <f t="shared" si="1"/>
        <v>0.27272727272727271</v>
      </c>
      <c r="W6" s="74">
        <f t="shared" si="2"/>
        <v>0.56118881118881114</v>
      </c>
      <c r="X6" s="75">
        <f t="shared" si="3"/>
        <v>0.15909090909090909</v>
      </c>
      <c r="AA6" s="37" t="s">
        <v>104</v>
      </c>
      <c r="AB6" s="18">
        <v>2</v>
      </c>
      <c r="AC6" s="18">
        <v>2</v>
      </c>
      <c r="AD6" s="18">
        <v>1</v>
      </c>
      <c r="AE6" s="18">
        <v>8</v>
      </c>
      <c r="AF6" s="22">
        <v>1</v>
      </c>
      <c r="AG6" s="22">
        <v>2</v>
      </c>
      <c r="AH6" s="22">
        <v>0</v>
      </c>
      <c r="AI6" s="18">
        <v>10</v>
      </c>
      <c r="AJ6" s="18">
        <v>4</v>
      </c>
      <c r="AK6" s="22">
        <v>0</v>
      </c>
      <c r="AL6" s="22">
        <v>0</v>
      </c>
      <c r="AM6" s="18">
        <v>1</v>
      </c>
      <c r="AN6" s="22">
        <v>0</v>
      </c>
      <c r="AO6" s="18">
        <v>0</v>
      </c>
      <c r="AP6" s="24">
        <v>0.875</v>
      </c>
      <c r="AQ6" s="78">
        <v>0.75</v>
      </c>
    </row>
    <row r="7" spans="1:43" x14ac:dyDescent="0.25">
      <c r="A7" s="38"/>
      <c r="B7" s="48" t="s">
        <v>13</v>
      </c>
      <c r="C7" s="18">
        <f>'Batting by month'!D53</f>
        <v>19</v>
      </c>
      <c r="D7" s="22">
        <f>'Batting by month'!E53</f>
        <v>70</v>
      </c>
      <c r="E7" s="18">
        <f>'Batting by month'!F53</f>
        <v>60</v>
      </c>
      <c r="F7" s="18">
        <f>'Batting by month'!G53</f>
        <v>11</v>
      </c>
      <c r="G7" s="18">
        <f>'Batting by month'!H53</f>
        <v>17</v>
      </c>
      <c r="H7" s="18">
        <f>'Batting by month'!I53</f>
        <v>14</v>
      </c>
      <c r="I7" s="18">
        <f>'Batting by month'!J53</f>
        <v>3</v>
      </c>
      <c r="J7" s="18">
        <f>'Batting by month'!K53</f>
        <v>0</v>
      </c>
      <c r="K7" s="18">
        <f>'Batting by month'!L53</f>
        <v>0</v>
      </c>
      <c r="L7" s="18">
        <f>'Batting by month'!M53</f>
        <v>12</v>
      </c>
      <c r="M7" s="18">
        <f>'Batting by month'!N53</f>
        <v>6</v>
      </c>
      <c r="N7" s="18">
        <f>'Batting by month'!O53</f>
        <v>0</v>
      </c>
      <c r="O7" s="18">
        <f>'Batting by month'!P53</f>
        <v>9</v>
      </c>
      <c r="P7" s="18">
        <f>'Batting by month'!Q53</f>
        <v>2</v>
      </c>
      <c r="Q7" s="18">
        <f>'Batting by month'!R53</f>
        <v>1</v>
      </c>
      <c r="R7" s="18">
        <f>'Batting by month'!S53</f>
        <v>2</v>
      </c>
      <c r="S7" s="18">
        <f>'Batting by month'!T53</f>
        <v>1</v>
      </c>
      <c r="T7" s="18">
        <f>'Batting by month'!U53</f>
        <v>0</v>
      </c>
      <c r="U7" s="74">
        <f t="shared" si="0"/>
        <v>0.36764705882352944</v>
      </c>
      <c r="V7" s="74">
        <f t="shared" si="1"/>
        <v>0.33333333333333331</v>
      </c>
      <c r="W7" s="74">
        <f t="shared" si="2"/>
        <v>0.7009803921568627</v>
      </c>
      <c r="X7" s="75">
        <f t="shared" si="3"/>
        <v>0.28333333333333333</v>
      </c>
      <c r="AA7" s="48" t="s">
        <v>100</v>
      </c>
      <c r="AB7" s="18">
        <v>2</v>
      </c>
      <c r="AC7" s="18">
        <v>1</v>
      </c>
      <c r="AD7" s="18">
        <v>0</v>
      </c>
      <c r="AE7" s="175">
        <v>1.1000000000000001</v>
      </c>
      <c r="AF7" s="18">
        <v>3</v>
      </c>
      <c r="AG7" s="18">
        <v>2</v>
      </c>
      <c r="AH7" s="18">
        <v>0</v>
      </c>
      <c r="AI7" s="18">
        <v>2</v>
      </c>
      <c r="AJ7" s="18">
        <v>4</v>
      </c>
      <c r="AK7" s="18">
        <v>0</v>
      </c>
      <c r="AL7" s="18">
        <v>1</v>
      </c>
      <c r="AM7" s="18">
        <v>0</v>
      </c>
      <c r="AN7" s="18">
        <v>0</v>
      </c>
      <c r="AO7" s="18">
        <v>0</v>
      </c>
      <c r="AP7" s="195">
        <v>15.789473684210526</v>
      </c>
      <c r="AQ7" s="21">
        <v>4.511278195488722</v>
      </c>
    </row>
    <row r="8" spans="1:43" x14ac:dyDescent="0.25">
      <c r="A8" s="38"/>
      <c r="B8" s="66" t="s">
        <v>11</v>
      </c>
      <c r="C8" s="3">
        <f>'Batting by month'!D72</f>
        <v>20</v>
      </c>
      <c r="D8" s="3">
        <f>'Batting by month'!E72</f>
        <v>70</v>
      </c>
      <c r="E8" s="3">
        <f>'Batting by month'!F72</f>
        <v>62</v>
      </c>
      <c r="F8" s="10">
        <f>'Batting by month'!G72</f>
        <v>13</v>
      </c>
      <c r="G8" s="3">
        <f>'Batting by month'!H72</f>
        <v>23</v>
      </c>
      <c r="H8" s="3">
        <f>'Batting by month'!I72</f>
        <v>15</v>
      </c>
      <c r="I8" s="10">
        <f>'Batting by month'!J72</f>
        <v>4</v>
      </c>
      <c r="J8" s="10">
        <f>'Batting by month'!K72</f>
        <v>0</v>
      </c>
      <c r="K8" s="3">
        <f>'Batting by month'!L72</f>
        <v>4</v>
      </c>
      <c r="L8" s="3">
        <f>'Batting by month'!M72</f>
        <v>16</v>
      </c>
      <c r="M8" s="10">
        <f>'Batting by month'!N72</f>
        <v>7</v>
      </c>
      <c r="N8" s="10">
        <f>'Batting by month'!O72</f>
        <v>0</v>
      </c>
      <c r="O8" s="10">
        <f>'Batting by month'!P72</f>
        <v>12</v>
      </c>
      <c r="P8" s="10">
        <f>'Batting by month'!Q72</f>
        <v>1</v>
      </c>
      <c r="Q8" s="10">
        <f>'Batting by month'!R72</f>
        <v>2</v>
      </c>
      <c r="R8" s="10">
        <f>'Batting by month'!S72</f>
        <v>2</v>
      </c>
      <c r="S8" s="10">
        <f>'Batting by month'!T72</f>
        <v>0</v>
      </c>
      <c r="T8" s="10">
        <f>'Batting by month'!U72</f>
        <v>0</v>
      </c>
      <c r="U8" s="128">
        <f t="shared" si="0"/>
        <v>0.44285714285714284</v>
      </c>
      <c r="V8" s="159">
        <f t="shared" si="1"/>
        <v>0.62903225806451613</v>
      </c>
      <c r="W8" s="12">
        <f t="shared" si="2"/>
        <v>1.0718894009216591</v>
      </c>
      <c r="X8" s="129">
        <f t="shared" si="3"/>
        <v>0.37096774193548387</v>
      </c>
      <c r="AA8" s="95" t="s">
        <v>106</v>
      </c>
      <c r="AB8" s="10">
        <v>3</v>
      </c>
      <c r="AC8" s="10">
        <v>0</v>
      </c>
      <c r="AD8" s="10">
        <v>0</v>
      </c>
      <c r="AE8" s="10">
        <v>6</v>
      </c>
      <c r="AF8" s="10">
        <v>6</v>
      </c>
      <c r="AG8" s="10">
        <v>11</v>
      </c>
      <c r="AH8" s="3">
        <v>0</v>
      </c>
      <c r="AI8" s="10">
        <v>5</v>
      </c>
      <c r="AJ8" s="3">
        <v>2</v>
      </c>
      <c r="AK8" s="3">
        <v>0</v>
      </c>
      <c r="AL8" s="3">
        <v>0</v>
      </c>
      <c r="AM8" s="10">
        <v>0</v>
      </c>
      <c r="AN8" s="3">
        <v>0</v>
      </c>
      <c r="AO8" s="10">
        <v>0</v>
      </c>
      <c r="AP8" s="13">
        <v>7.0116861435726205</v>
      </c>
      <c r="AQ8" s="20">
        <v>2.1702838063439063</v>
      </c>
    </row>
    <row r="9" spans="1:43" x14ac:dyDescent="0.25">
      <c r="A9" s="38"/>
      <c r="B9" s="66" t="s">
        <v>104</v>
      </c>
      <c r="C9" s="10">
        <f>'Batting by month'!D91</f>
        <v>6</v>
      </c>
      <c r="D9" s="10">
        <f>'Batting by month'!E91</f>
        <v>46</v>
      </c>
      <c r="E9" s="10">
        <f>'Batting by month'!F91</f>
        <v>39</v>
      </c>
      <c r="F9" s="10">
        <f>'Batting by month'!G91</f>
        <v>11</v>
      </c>
      <c r="G9" s="10">
        <f>'Batting by month'!H91</f>
        <v>15</v>
      </c>
      <c r="H9" s="10">
        <f>'Batting by month'!I91</f>
        <v>11</v>
      </c>
      <c r="I9" s="10">
        <f>'Batting by month'!J91</f>
        <v>3</v>
      </c>
      <c r="J9" s="3">
        <f>'Batting by month'!K91</f>
        <v>1</v>
      </c>
      <c r="K9" s="10">
        <f>'Batting by month'!L91</f>
        <v>0</v>
      </c>
      <c r="L9" s="10">
        <f>'Batting by month'!M91</f>
        <v>5</v>
      </c>
      <c r="M9" s="10">
        <f>'Batting by month'!N91</f>
        <v>6</v>
      </c>
      <c r="N9" s="10">
        <f>'Batting by month'!O91</f>
        <v>0</v>
      </c>
      <c r="O9" s="10">
        <f>'Batting by month'!P91</f>
        <v>6</v>
      </c>
      <c r="P9" s="10">
        <f>'Batting by month'!Q91</f>
        <v>1</v>
      </c>
      <c r="Q9" s="10">
        <f>'Batting by month'!R91</f>
        <v>0</v>
      </c>
      <c r="R9" s="10">
        <f>'Batting by month'!S91</f>
        <v>0</v>
      </c>
      <c r="S9" s="10">
        <f>'Batting by month'!T91</f>
        <v>2</v>
      </c>
      <c r="T9" s="10">
        <f>'Batting by month'!U91</f>
        <v>1</v>
      </c>
      <c r="U9" s="128">
        <f t="shared" si="0"/>
        <v>0.47826086956521741</v>
      </c>
      <c r="V9" s="128">
        <f t="shared" si="1"/>
        <v>0.51282051282051277</v>
      </c>
      <c r="W9" s="128">
        <f t="shared" si="2"/>
        <v>0.99108138238573018</v>
      </c>
      <c r="X9" s="158">
        <f t="shared" si="3"/>
        <v>0.38461538461538464</v>
      </c>
      <c r="AA9" s="95" t="s">
        <v>21</v>
      </c>
      <c r="AB9" s="10">
        <v>4</v>
      </c>
      <c r="AC9" s="10">
        <v>4</v>
      </c>
      <c r="AD9" s="10">
        <v>3</v>
      </c>
      <c r="AE9" s="10">
        <v>20</v>
      </c>
      <c r="AF9" s="10">
        <v>12</v>
      </c>
      <c r="AG9" s="10">
        <v>22</v>
      </c>
      <c r="AH9" s="3">
        <v>0</v>
      </c>
      <c r="AI9" s="10">
        <v>19</v>
      </c>
      <c r="AJ9" s="10">
        <v>5</v>
      </c>
      <c r="AK9" s="10">
        <v>6</v>
      </c>
      <c r="AL9" s="10">
        <v>1</v>
      </c>
      <c r="AM9" s="10">
        <v>3</v>
      </c>
      <c r="AN9" s="10">
        <v>1</v>
      </c>
      <c r="AO9" s="10">
        <v>0</v>
      </c>
      <c r="AP9" s="13">
        <v>4.2</v>
      </c>
      <c r="AQ9" s="20">
        <v>1.35</v>
      </c>
    </row>
    <row r="10" spans="1:43" x14ac:dyDescent="0.25">
      <c r="A10" s="38"/>
      <c r="B10" s="66" t="s">
        <v>106</v>
      </c>
      <c r="C10" s="10">
        <f>'Batting by month'!D121</f>
        <v>8</v>
      </c>
      <c r="D10" s="10">
        <f>'Batting by month'!E121</f>
        <v>23</v>
      </c>
      <c r="E10" s="10">
        <f>'Batting by month'!F121</f>
        <v>16</v>
      </c>
      <c r="F10" s="10">
        <f>'Batting by month'!G121</f>
        <v>6</v>
      </c>
      <c r="G10" s="10">
        <f>'Batting by month'!H121</f>
        <v>3</v>
      </c>
      <c r="H10" s="10">
        <f>'Batting by month'!I121</f>
        <v>3</v>
      </c>
      <c r="I10" s="10">
        <f>'Batting by month'!J121</f>
        <v>0</v>
      </c>
      <c r="J10" s="10">
        <f>'Batting by month'!K121</f>
        <v>0</v>
      </c>
      <c r="K10" s="10">
        <f>'Batting by month'!L121</f>
        <v>0</v>
      </c>
      <c r="L10" s="10">
        <f>'Batting by month'!M121</f>
        <v>2</v>
      </c>
      <c r="M10" s="10">
        <f>'Batting by month'!N121</f>
        <v>5</v>
      </c>
      <c r="N10" s="10">
        <f>'Batting by month'!O121</f>
        <v>0</v>
      </c>
      <c r="O10" s="3">
        <f>'Batting by month'!P121</f>
        <v>4</v>
      </c>
      <c r="P10" s="10">
        <f>'Batting by month'!Q121</f>
        <v>2</v>
      </c>
      <c r="Q10" s="10">
        <f>'Batting by month'!R121</f>
        <v>4</v>
      </c>
      <c r="R10" s="10">
        <f>'Batting by month'!S121</f>
        <v>0</v>
      </c>
      <c r="S10" s="10">
        <f>'Batting by month'!T121</f>
        <v>2</v>
      </c>
      <c r="T10" s="10">
        <f>'Batting by month'!U121</f>
        <v>0</v>
      </c>
      <c r="U10" s="128">
        <f t="shared" si="0"/>
        <v>0.43478260869565216</v>
      </c>
      <c r="V10" s="128">
        <f t="shared" si="1"/>
        <v>0.1875</v>
      </c>
      <c r="W10" s="128">
        <f t="shared" si="2"/>
        <v>0.62228260869565211</v>
      </c>
      <c r="X10" s="129">
        <f t="shared" si="3"/>
        <v>0.1875</v>
      </c>
      <c r="AA10" s="95" t="s">
        <v>6</v>
      </c>
      <c r="AB10" s="10">
        <v>1</v>
      </c>
      <c r="AC10" s="10">
        <v>0</v>
      </c>
      <c r="AD10" s="10">
        <v>0</v>
      </c>
      <c r="AE10" s="10">
        <v>1</v>
      </c>
      <c r="AF10" s="10">
        <v>0</v>
      </c>
      <c r="AG10" s="10">
        <v>1</v>
      </c>
      <c r="AH10" s="10">
        <v>0</v>
      </c>
      <c r="AI10" s="10">
        <v>2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1</v>
      </c>
      <c r="AP10" s="13">
        <v>0</v>
      </c>
      <c r="AQ10" s="20">
        <v>0</v>
      </c>
    </row>
    <row r="11" spans="1:43" x14ac:dyDescent="0.25">
      <c r="A11" s="38"/>
      <c r="B11" s="48" t="s">
        <v>6</v>
      </c>
      <c r="C11" s="18">
        <f>'Batting by month'!D138</f>
        <v>18</v>
      </c>
      <c r="D11" s="18">
        <f>'Batting by month'!E138</f>
        <v>65</v>
      </c>
      <c r="E11" s="18">
        <f>'Batting by month'!F138</f>
        <v>54</v>
      </c>
      <c r="F11" s="18">
        <f>'Batting by month'!G138</f>
        <v>11</v>
      </c>
      <c r="G11" s="18">
        <f>'Batting by month'!H138</f>
        <v>19</v>
      </c>
      <c r="H11" s="18">
        <f>'Batting by month'!I138</f>
        <v>13</v>
      </c>
      <c r="I11" s="22">
        <f>'Batting by month'!J138</f>
        <v>5</v>
      </c>
      <c r="J11" s="18">
        <f>'Batting by month'!K138</f>
        <v>0</v>
      </c>
      <c r="K11" s="18">
        <f>'Batting by month'!L138</f>
        <v>1</v>
      </c>
      <c r="L11" s="18">
        <f>'Batting by month'!M138</f>
        <v>11</v>
      </c>
      <c r="M11" s="18">
        <f>'Batting by month'!N138</f>
        <v>8</v>
      </c>
      <c r="N11" s="18">
        <f>'Batting by month'!O138</f>
        <v>1</v>
      </c>
      <c r="O11" s="18">
        <f>'Batting by month'!P138</f>
        <v>9</v>
      </c>
      <c r="P11" s="18">
        <f>'Batting by month'!Q138</f>
        <v>2</v>
      </c>
      <c r="Q11" s="18">
        <f>'Batting by month'!R138</f>
        <v>1</v>
      </c>
      <c r="R11" s="18">
        <f>'Batting by month'!S138</f>
        <v>3</v>
      </c>
      <c r="S11" s="18">
        <f>'Batting by month'!T138</f>
        <v>3</v>
      </c>
      <c r="T11" s="18">
        <f>'Batting by month'!U138</f>
        <v>0</v>
      </c>
      <c r="U11" s="74">
        <f t="shared" si="0"/>
        <v>0.44615384615384618</v>
      </c>
      <c r="V11" s="74">
        <f t="shared" si="1"/>
        <v>0.5</v>
      </c>
      <c r="W11" s="74">
        <f t="shared" si="2"/>
        <v>0.94615384615384612</v>
      </c>
      <c r="X11" s="75">
        <f t="shared" si="3"/>
        <v>0.35185185185185186</v>
      </c>
      <c r="AA11" s="48" t="s">
        <v>53</v>
      </c>
      <c r="AB11" s="22">
        <f>'Pitching by Month'!D103</f>
        <v>5</v>
      </c>
      <c r="AC11" s="22">
        <f>'Pitching by Month'!E103</f>
        <v>5</v>
      </c>
      <c r="AD11" s="22">
        <f>'Pitching by Month'!F103</f>
        <v>5</v>
      </c>
      <c r="AE11" s="18">
        <f>'Pitching by Month'!G103</f>
        <v>29</v>
      </c>
      <c r="AF11" s="18">
        <f>'Pitching by Month'!H103</f>
        <v>15</v>
      </c>
      <c r="AG11" s="18">
        <f>'Pitching by Month'!I103</f>
        <v>29</v>
      </c>
      <c r="AH11" s="22">
        <f>'Pitching by Month'!J103</f>
        <v>0</v>
      </c>
      <c r="AI11" s="22">
        <f>'Pitching by Month'!K103</f>
        <v>36</v>
      </c>
      <c r="AJ11" s="18">
        <f>'Pitching by Month'!L103</f>
        <v>12</v>
      </c>
      <c r="AK11" s="18">
        <f>'Pitching by Month'!M103</f>
        <v>3</v>
      </c>
      <c r="AL11" s="18">
        <f>'Pitching by Month'!N103</f>
        <v>5</v>
      </c>
      <c r="AM11" s="22">
        <f>'Pitching by Month'!O103</f>
        <v>4</v>
      </c>
      <c r="AN11" s="18">
        <f>'Pitching by Month'!P103</f>
        <v>1</v>
      </c>
      <c r="AO11" s="18">
        <f>'Pitching by Month'!Q103</f>
        <v>0</v>
      </c>
      <c r="AP11" s="195">
        <f>AF11*7/AE11</f>
        <v>3.6206896551724137</v>
      </c>
      <c r="AQ11" s="21">
        <f>(AG11+AJ11)/AE11</f>
        <v>1.4137931034482758</v>
      </c>
    </row>
    <row r="12" spans="1:43" x14ac:dyDescent="0.25">
      <c r="A12" s="38"/>
      <c r="B12" s="48" t="s">
        <v>22</v>
      </c>
      <c r="C12" s="18">
        <f>'Batting by month'!D165</f>
        <v>14</v>
      </c>
      <c r="D12" s="18">
        <f>'Batting by month'!E165</f>
        <v>43</v>
      </c>
      <c r="E12" s="18">
        <f>'Batting by month'!F165</f>
        <v>36</v>
      </c>
      <c r="F12" s="18">
        <f>'Batting by month'!G165</f>
        <v>7</v>
      </c>
      <c r="G12" s="18">
        <f>'Batting by month'!H165</f>
        <v>11</v>
      </c>
      <c r="H12" s="18">
        <f>'Batting by month'!I165</f>
        <v>8</v>
      </c>
      <c r="I12" s="18">
        <f>'Batting by month'!J165</f>
        <v>3</v>
      </c>
      <c r="J12" s="18">
        <f>'Batting by month'!K165</f>
        <v>0</v>
      </c>
      <c r="K12" s="18">
        <f>'Batting by month'!L165</f>
        <v>0</v>
      </c>
      <c r="L12" s="18">
        <f>'Batting by month'!M165</f>
        <v>11</v>
      </c>
      <c r="M12" s="18">
        <f>'Batting by month'!N165</f>
        <v>6</v>
      </c>
      <c r="N12" s="18">
        <f>'Batting by month'!O165</f>
        <v>0</v>
      </c>
      <c r="O12" s="18">
        <f>'Batting by month'!P165</f>
        <v>13</v>
      </c>
      <c r="P12" s="18">
        <f>'Batting by month'!Q165</f>
        <v>1</v>
      </c>
      <c r="Q12" s="18">
        <f>'Batting by month'!R165</f>
        <v>0</v>
      </c>
      <c r="R12" s="18">
        <f>'Batting by month'!S165</f>
        <v>2</v>
      </c>
      <c r="S12" s="18">
        <f>'Batting by month'!T165</f>
        <v>1</v>
      </c>
      <c r="T12" s="18">
        <f>'Batting by month'!U165</f>
        <v>0</v>
      </c>
      <c r="U12" s="74">
        <f t="shared" si="0"/>
        <v>0.41860465116279072</v>
      </c>
      <c r="V12" s="74">
        <f t="shared" si="1"/>
        <v>0.3888888888888889</v>
      </c>
      <c r="W12" s="74">
        <f t="shared" si="2"/>
        <v>0.80749354005167961</v>
      </c>
      <c r="X12" s="75">
        <f t="shared" si="3"/>
        <v>0.30555555555555558</v>
      </c>
      <c r="AA12" s="37" t="s">
        <v>17</v>
      </c>
      <c r="AB12" s="18">
        <v>2</v>
      </c>
      <c r="AC12" s="18">
        <v>0</v>
      </c>
      <c r="AD12" s="18">
        <v>0</v>
      </c>
      <c r="AE12" s="175">
        <v>3.2</v>
      </c>
      <c r="AF12" s="18">
        <v>3</v>
      </c>
      <c r="AG12" s="18">
        <v>3</v>
      </c>
      <c r="AH12" s="18">
        <v>0</v>
      </c>
      <c r="AI12" s="18">
        <v>2</v>
      </c>
      <c r="AJ12" s="18">
        <v>2</v>
      </c>
      <c r="AK12" s="18">
        <v>1</v>
      </c>
      <c r="AL12" s="18">
        <v>0</v>
      </c>
      <c r="AM12" s="18">
        <v>0</v>
      </c>
      <c r="AN12" s="18">
        <v>0</v>
      </c>
      <c r="AO12" s="18">
        <v>0</v>
      </c>
      <c r="AP12" s="195">
        <v>5.7377049180327866</v>
      </c>
      <c r="AQ12" s="21">
        <v>1.3661202185792349</v>
      </c>
    </row>
    <row r="13" spans="1:43" x14ac:dyDescent="0.25">
      <c r="A13" s="38"/>
      <c r="B13" s="48" t="s">
        <v>53</v>
      </c>
      <c r="C13" s="18">
        <f>'Batting by month'!D182</f>
        <v>13</v>
      </c>
      <c r="D13" s="18">
        <f>'Batting by month'!E182</f>
        <v>43</v>
      </c>
      <c r="E13" s="18">
        <f>'Batting by month'!F182</f>
        <v>33</v>
      </c>
      <c r="F13" s="18">
        <f>'Batting by month'!G182</f>
        <v>8</v>
      </c>
      <c r="G13" s="18">
        <f>'Batting by month'!H182</f>
        <v>9</v>
      </c>
      <c r="H13" s="18">
        <f>'Batting by month'!I182</f>
        <v>6</v>
      </c>
      <c r="I13" s="18">
        <f>'Batting by month'!J182</f>
        <v>1</v>
      </c>
      <c r="J13" s="22">
        <f>'Batting by month'!K182</f>
        <v>1</v>
      </c>
      <c r="K13" s="18">
        <f>'Batting by month'!L182</f>
        <v>1</v>
      </c>
      <c r="L13" s="18">
        <f>'Batting by month'!M182</f>
        <v>5</v>
      </c>
      <c r="M13" s="18">
        <f>'Batting by month'!N182</f>
        <v>8</v>
      </c>
      <c r="N13" s="18">
        <f>'Batting by month'!O182</f>
        <v>0</v>
      </c>
      <c r="O13" s="18">
        <f>'Batting by month'!P182</f>
        <v>14</v>
      </c>
      <c r="P13" s="18">
        <f>'Batting by month'!Q182</f>
        <v>2</v>
      </c>
      <c r="Q13" s="18">
        <f>'Batting by month'!R182</f>
        <v>0</v>
      </c>
      <c r="R13" s="18">
        <f>'Batting by month'!S182</f>
        <v>2</v>
      </c>
      <c r="S13" s="22">
        <f>'Batting by month'!T182</f>
        <v>4</v>
      </c>
      <c r="T13" s="18">
        <f>'Batting by month'!U182</f>
        <v>0</v>
      </c>
      <c r="U13" s="74">
        <f t="shared" si="0"/>
        <v>0.44186046511627908</v>
      </c>
      <c r="V13" s="74">
        <f t="shared" si="1"/>
        <v>0.45454545454545453</v>
      </c>
      <c r="W13" s="74">
        <f t="shared" si="2"/>
        <v>0.89640591966173355</v>
      </c>
      <c r="X13" s="75">
        <f t="shared" si="3"/>
        <v>0.27272727272727271</v>
      </c>
      <c r="AA13" s="48" t="s">
        <v>97</v>
      </c>
      <c r="AB13" s="22">
        <v>5</v>
      </c>
      <c r="AC13" s="18">
        <v>4</v>
      </c>
      <c r="AD13" s="18">
        <v>2</v>
      </c>
      <c r="AE13" s="175">
        <v>22.1</v>
      </c>
      <c r="AF13" s="18">
        <v>10</v>
      </c>
      <c r="AG13" s="18">
        <v>29</v>
      </c>
      <c r="AH13" s="18">
        <v>1</v>
      </c>
      <c r="AI13" s="18">
        <v>7</v>
      </c>
      <c r="AJ13" s="18">
        <v>7</v>
      </c>
      <c r="AK13" s="18">
        <v>3</v>
      </c>
      <c r="AL13" s="18">
        <v>3</v>
      </c>
      <c r="AM13" s="18">
        <v>0</v>
      </c>
      <c r="AN13" s="18">
        <v>3</v>
      </c>
      <c r="AO13" s="18">
        <v>0</v>
      </c>
      <c r="AP13" s="195">
        <v>3.1362007168458783</v>
      </c>
      <c r="AQ13" s="21">
        <v>1.6129032258064515</v>
      </c>
    </row>
    <row r="14" spans="1:43" ht="15.75" thickBot="1" x14ac:dyDescent="0.3">
      <c r="A14" s="38"/>
      <c r="B14" s="66" t="s">
        <v>66</v>
      </c>
      <c r="C14" s="10">
        <f>'Batting by month'!D200</f>
        <v>18</v>
      </c>
      <c r="D14" s="10">
        <f>'Batting by month'!E200</f>
        <v>57</v>
      </c>
      <c r="E14" s="10">
        <f>'Batting by month'!F200</f>
        <v>44</v>
      </c>
      <c r="F14" s="3">
        <f>'Batting by month'!G200</f>
        <v>15</v>
      </c>
      <c r="G14" s="10">
        <f>'Batting by month'!H200</f>
        <v>16</v>
      </c>
      <c r="H14" s="10">
        <f>'Batting by month'!I200</f>
        <v>11</v>
      </c>
      <c r="I14" s="10">
        <f>'Batting by month'!J200</f>
        <v>3</v>
      </c>
      <c r="J14" s="10">
        <f>'Batting by month'!K200</f>
        <v>0</v>
      </c>
      <c r="K14" s="10">
        <f>'Batting by month'!L200</f>
        <v>2</v>
      </c>
      <c r="L14" s="10">
        <f>'Batting by month'!M200</f>
        <v>8</v>
      </c>
      <c r="M14" s="3">
        <f>'Batting by month'!N200</f>
        <v>10</v>
      </c>
      <c r="N14" s="10">
        <f>'Batting by month'!O200</f>
        <v>0</v>
      </c>
      <c r="O14" s="10">
        <f>'Batting by month'!P200</f>
        <v>7</v>
      </c>
      <c r="P14" s="10">
        <f>'Batting by month'!Q200</f>
        <v>3</v>
      </c>
      <c r="Q14" s="10">
        <f>'Batting by month'!R200</f>
        <v>3</v>
      </c>
      <c r="R14" s="10">
        <f>'Batting by month'!S200</f>
        <v>3</v>
      </c>
      <c r="S14" s="10">
        <f>'Batting by month'!T200</f>
        <v>0</v>
      </c>
      <c r="T14" s="10">
        <f>'Batting by month'!U200</f>
        <v>0</v>
      </c>
      <c r="U14" s="128">
        <f t="shared" si="0"/>
        <v>0.50877192982456143</v>
      </c>
      <c r="V14" s="128">
        <f t="shared" si="1"/>
        <v>0.56818181818181823</v>
      </c>
      <c r="W14" s="159">
        <f t="shared" si="2"/>
        <v>1.0769537480063796</v>
      </c>
      <c r="X14" s="129">
        <f t="shared" si="3"/>
        <v>0.36363636363636365</v>
      </c>
      <c r="AA14" s="98" t="s">
        <v>54</v>
      </c>
      <c r="AB14" s="100">
        <f t="shared" ref="AB14:AO14" si="4">SUM(AB5:AB13)</f>
        <v>29</v>
      </c>
      <c r="AC14" s="100">
        <f t="shared" si="4"/>
        <v>21</v>
      </c>
      <c r="AD14" s="100">
        <f t="shared" si="4"/>
        <v>13</v>
      </c>
      <c r="AE14" s="100">
        <f t="shared" si="4"/>
        <v>120.5</v>
      </c>
      <c r="AF14" s="100">
        <f t="shared" si="4"/>
        <v>78</v>
      </c>
      <c r="AG14" s="100">
        <f t="shared" si="4"/>
        <v>147</v>
      </c>
      <c r="AH14" s="100">
        <f t="shared" si="4"/>
        <v>6</v>
      </c>
      <c r="AI14" s="100">
        <f t="shared" si="4"/>
        <v>116</v>
      </c>
      <c r="AJ14" s="100">
        <f t="shared" si="4"/>
        <v>44</v>
      </c>
      <c r="AK14" s="100">
        <f t="shared" si="4"/>
        <v>15</v>
      </c>
      <c r="AL14" s="100">
        <f t="shared" si="4"/>
        <v>10</v>
      </c>
      <c r="AM14" s="100">
        <f t="shared" si="4"/>
        <v>10</v>
      </c>
      <c r="AN14" s="100">
        <f t="shared" si="4"/>
        <v>7</v>
      </c>
      <c r="AO14" s="100">
        <f t="shared" si="4"/>
        <v>1</v>
      </c>
      <c r="AP14" s="101">
        <f>AF14*7/AE14</f>
        <v>4.5311203319502074</v>
      </c>
      <c r="AQ14" s="99">
        <f t="shared" ref="AQ14" si="5">(AG14+AJ14)/AE14</f>
        <v>1.5850622406639003</v>
      </c>
    </row>
    <row r="15" spans="1:43" x14ac:dyDescent="0.25">
      <c r="A15" s="38"/>
      <c r="B15" s="66" t="s">
        <v>108</v>
      </c>
      <c r="C15" s="10">
        <f>'Batting by month'!D219</f>
        <v>13</v>
      </c>
      <c r="D15" s="10">
        <f>'Batting by month'!E219</f>
        <v>38</v>
      </c>
      <c r="E15" s="10">
        <f>'Batting by month'!F219</f>
        <v>28</v>
      </c>
      <c r="F15" s="10">
        <f>'Batting by month'!G219</f>
        <v>6</v>
      </c>
      <c r="G15" s="10">
        <f>'Batting by month'!H219</f>
        <v>9</v>
      </c>
      <c r="H15" s="10">
        <f>'Batting by month'!I219</f>
        <v>7</v>
      </c>
      <c r="I15" s="10">
        <f>'Batting by month'!J219</f>
        <v>2</v>
      </c>
      <c r="J15" s="10">
        <f>'Batting by month'!K219</f>
        <v>0</v>
      </c>
      <c r="K15" s="10">
        <f>'Batting by month'!L219</f>
        <v>0</v>
      </c>
      <c r="L15" s="10">
        <f>'Batting by month'!M219</f>
        <v>4</v>
      </c>
      <c r="M15" s="10">
        <f>'Batting by month'!N219</f>
        <v>6</v>
      </c>
      <c r="N15" s="10">
        <f>'Batting by month'!O219</f>
        <v>0</v>
      </c>
      <c r="O15" s="10">
        <f>'Batting by month'!P219</f>
        <v>8</v>
      </c>
      <c r="P15" s="10">
        <f>'Batting by month'!Q219</f>
        <v>0</v>
      </c>
      <c r="Q15" s="10">
        <f>'Batting by month'!R219</f>
        <v>0</v>
      </c>
      <c r="R15" s="10">
        <f>'Batting by month'!S219</f>
        <v>2</v>
      </c>
      <c r="S15" s="10">
        <f>'Batting by month'!T219</f>
        <v>1</v>
      </c>
      <c r="T15" s="10">
        <f>'Batting by month'!U219</f>
        <v>1</v>
      </c>
      <c r="U15" s="128">
        <f t="shared" si="0"/>
        <v>0.44117647058823528</v>
      </c>
      <c r="V15" s="128">
        <f t="shared" si="1"/>
        <v>0.39285714285714285</v>
      </c>
      <c r="W15" s="128">
        <f t="shared" si="2"/>
        <v>0.83403361344537807</v>
      </c>
      <c r="X15" s="129">
        <f t="shared" si="3"/>
        <v>0.32142857142857145</v>
      </c>
    </row>
    <row r="16" spans="1:43" x14ac:dyDescent="0.25">
      <c r="A16" s="38"/>
      <c r="B16" s="66" t="s">
        <v>157</v>
      </c>
      <c r="C16" s="10">
        <f>'Batting by month'!D318</f>
        <v>1</v>
      </c>
      <c r="D16" s="10">
        <f>'Batting by month'!E318</f>
        <v>2</v>
      </c>
      <c r="E16" s="10">
        <f>'Batting by month'!F318</f>
        <v>2</v>
      </c>
      <c r="F16" s="10">
        <f>'Batting by month'!G318</f>
        <v>1</v>
      </c>
      <c r="G16" s="10">
        <f>'Batting by month'!H318</f>
        <v>1</v>
      </c>
      <c r="H16" s="10">
        <f>'Batting by month'!I318</f>
        <v>0</v>
      </c>
      <c r="I16" s="10">
        <f>'Batting by month'!J318</f>
        <v>1</v>
      </c>
      <c r="J16" s="10">
        <f>'Batting by month'!K318</f>
        <v>0</v>
      </c>
      <c r="K16" s="10">
        <f>'Batting by month'!L318</f>
        <v>0</v>
      </c>
      <c r="L16" s="10">
        <f>'Batting by month'!M318</f>
        <v>0</v>
      </c>
      <c r="M16" s="10">
        <f>'Batting by month'!N318</f>
        <v>0</v>
      </c>
      <c r="N16" s="10">
        <f>'Batting by month'!O318</f>
        <v>0</v>
      </c>
      <c r="O16" s="10">
        <f>'Batting by month'!P318</f>
        <v>1</v>
      </c>
      <c r="P16" s="10">
        <f>'Batting by month'!Q318</f>
        <v>0</v>
      </c>
      <c r="Q16" s="10">
        <f>'Batting by month'!R318</f>
        <v>0</v>
      </c>
      <c r="R16" s="10">
        <f>'Batting by month'!S318</f>
        <v>0</v>
      </c>
      <c r="S16" s="10">
        <f>'Batting by month'!T318</f>
        <v>0</v>
      </c>
      <c r="T16" s="10">
        <f>'Batting by month'!U318</f>
        <v>0</v>
      </c>
      <c r="U16" s="128">
        <f t="shared" si="0"/>
        <v>0.5</v>
      </c>
      <c r="V16" s="128">
        <f t="shared" si="1"/>
        <v>1</v>
      </c>
      <c r="W16" s="12">
        <f t="shared" si="2"/>
        <v>1.5</v>
      </c>
      <c r="X16" s="129">
        <f t="shared" si="3"/>
        <v>0.5</v>
      </c>
    </row>
    <row r="17" spans="1:24" x14ac:dyDescent="0.25">
      <c r="A17" s="38"/>
      <c r="B17" s="48" t="s">
        <v>20</v>
      </c>
      <c r="C17" s="18">
        <f>'Batting by month'!D236</f>
        <v>12</v>
      </c>
      <c r="D17" s="18">
        <f>'Batting by month'!E236</f>
        <v>31</v>
      </c>
      <c r="E17" s="18">
        <f>'Batting by month'!F236</f>
        <v>26</v>
      </c>
      <c r="F17" s="18">
        <f>'Batting by month'!G236</f>
        <v>3</v>
      </c>
      <c r="G17" s="18">
        <f>'Batting by month'!H236</f>
        <v>5</v>
      </c>
      <c r="H17" s="18">
        <f>'Batting by month'!I236</f>
        <v>5</v>
      </c>
      <c r="I17" s="18">
        <f>'Batting by month'!J236</f>
        <v>0</v>
      </c>
      <c r="J17" s="18">
        <f>'Batting by month'!K236</f>
        <v>0</v>
      </c>
      <c r="K17" s="18">
        <f>'Batting by month'!L236</f>
        <v>0</v>
      </c>
      <c r="L17" s="18">
        <f>'Batting by month'!M236</f>
        <v>2</v>
      </c>
      <c r="M17" s="18">
        <f>'Batting by month'!N236</f>
        <v>5</v>
      </c>
      <c r="N17" s="18">
        <f>'Batting by month'!O236</f>
        <v>0</v>
      </c>
      <c r="O17" s="18">
        <f>'Batting by month'!P236</f>
        <v>8</v>
      </c>
      <c r="P17" s="18">
        <f>'Batting by month'!Q236</f>
        <v>0</v>
      </c>
      <c r="Q17" s="18">
        <f>'Batting by month'!R236</f>
        <v>2</v>
      </c>
      <c r="R17" s="18">
        <f>'Batting by month'!S236</f>
        <v>2</v>
      </c>
      <c r="S17" s="18">
        <f>'Batting by month'!T236</f>
        <v>1</v>
      </c>
      <c r="T17" s="18">
        <f>'Batting by month'!U236</f>
        <v>0</v>
      </c>
      <c r="U17" s="74">
        <f t="shared" si="0"/>
        <v>0.32258064516129031</v>
      </c>
      <c r="V17" s="74">
        <f t="shared" si="1"/>
        <v>0.19230769230769232</v>
      </c>
      <c r="W17" s="74">
        <f t="shared" si="2"/>
        <v>0.51488833746898266</v>
      </c>
      <c r="X17" s="75">
        <f t="shared" si="3"/>
        <v>0.19230769230769232</v>
      </c>
    </row>
    <row r="18" spans="1:24" x14ac:dyDescent="0.25">
      <c r="A18" s="38"/>
      <c r="B18" s="48" t="s">
        <v>23</v>
      </c>
      <c r="C18" s="18">
        <f>'Batting by month'!D255</f>
        <v>12</v>
      </c>
      <c r="D18" s="18">
        <f>'Batting by month'!E255</f>
        <v>33</v>
      </c>
      <c r="E18" s="18">
        <f>'Batting by month'!F255</f>
        <v>29</v>
      </c>
      <c r="F18" s="18">
        <f>'Batting by month'!G255</f>
        <v>3</v>
      </c>
      <c r="G18" s="18">
        <f>'Batting by month'!H255</f>
        <v>6</v>
      </c>
      <c r="H18" s="18">
        <f>'Batting by month'!I255</f>
        <v>5</v>
      </c>
      <c r="I18" s="18">
        <f>'Batting by month'!J255</f>
        <v>1</v>
      </c>
      <c r="J18" s="18">
        <f>'Batting by month'!K255</f>
        <v>0</v>
      </c>
      <c r="K18" s="18">
        <f>'Batting by month'!L255</f>
        <v>0</v>
      </c>
      <c r="L18" s="18">
        <f>'Batting by month'!M255</f>
        <v>2</v>
      </c>
      <c r="M18" s="18">
        <f>'Batting by month'!N255</f>
        <v>2</v>
      </c>
      <c r="N18" s="18">
        <f>'Batting by month'!O255</f>
        <v>0</v>
      </c>
      <c r="O18" s="18">
        <f>'Batting by month'!P255</f>
        <v>8</v>
      </c>
      <c r="P18" s="18">
        <f>'Batting by month'!Q255</f>
        <v>0</v>
      </c>
      <c r="Q18" s="18">
        <f>'Batting by month'!R255</f>
        <v>0</v>
      </c>
      <c r="R18" s="18">
        <f>'Batting by month'!S255</f>
        <v>1</v>
      </c>
      <c r="S18" s="18">
        <f>'Batting by month'!T255</f>
        <v>0</v>
      </c>
      <c r="T18" s="18">
        <f>'Batting by month'!U255</f>
        <v>0</v>
      </c>
      <c r="U18" s="74">
        <f t="shared" si="0"/>
        <v>0.25806451612903225</v>
      </c>
      <c r="V18" s="74">
        <f t="shared" si="1"/>
        <v>0.2413793103448276</v>
      </c>
      <c r="W18" s="74">
        <f t="shared" si="2"/>
        <v>0.49944382647385988</v>
      </c>
      <c r="X18" s="75">
        <f t="shared" si="3"/>
        <v>0.20689655172413793</v>
      </c>
    </row>
    <row r="19" spans="1:24" x14ac:dyDescent="0.25">
      <c r="A19" s="38"/>
      <c r="B19" s="48" t="s">
        <v>107</v>
      </c>
      <c r="C19" s="18">
        <f>'Batting by month'!D272</f>
        <v>3</v>
      </c>
      <c r="D19" s="18">
        <f>'Batting by month'!E272</f>
        <v>9</v>
      </c>
      <c r="E19" s="18">
        <f>'Batting by month'!F272</f>
        <v>8</v>
      </c>
      <c r="F19" s="18">
        <f>'Batting by month'!G272</f>
        <v>1</v>
      </c>
      <c r="G19" s="18">
        <f>'Batting by month'!H272</f>
        <v>1</v>
      </c>
      <c r="H19" s="18">
        <f>'Batting by month'!I272</f>
        <v>1</v>
      </c>
      <c r="I19" s="18">
        <f>'Batting by month'!J272</f>
        <v>0</v>
      </c>
      <c r="J19" s="18">
        <f>'Batting by month'!K272</f>
        <v>0</v>
      </c>
      <c r="K19" s="18">
        <f>'Batting by month'!L272</f>
        <v>0</v>
      </c>
      <c r="L19" s="18">
        <f>'Batting by month'!M272</f>
        <v>0</v>
      </c>
      <c r="M19" s="18">
        <f>'Batting by month'!N272</f>
        <v>1</v>
      </c>
      <c r="N19" s="18">
        <f>'Batting by month'!O272</f>
        <v>0</v>
      </c>
      <c r="O19" s="18">
        <f>'Batting by month'!P272</f>
        <v>4</v>
      </c>
      <c r="P19" s="18">
        <f>'Batting by month'!Q272</f>
        <v>0</v>
      </c>
      <c r="Q19" s="18">
        <f>'Batting by month'!R272</f>
        <v>0</v>
      </c>
      <c r="R19" s="18">
        <f>'Batting by month'!S272</f>
        <v>0</v>
      </c>
      <c r="S19" s="18">
        <f>'Batting by month'!T272</f>
        <v>0</v>
      </c>
      <c r="T19" s="18">
        <f>'Batting by month'!U272</f>
        <v>0</v>
      </c>
      <c r="U19" s="74">
        <f t="shared" si="0"/>
        <v>0.22222222222222221</v>
      </c>
      <c r="V19" s="74">
        <f t="shared" si="1"/>
        <v>0.125</v>
      </c>
      <c r="W19" s="74">
        <f t="shared" si="2"/>
        <v>0.34722222222222221</v>
      </c>
      <c r="X19" s="75">
        <f t="shared" si="3"/>
        <v>0.125</v>
      </c>
    </row>
    <row r="20" spans="1:24" x14ac:dyDescent="0.25">
      <c r="A20" s="38"/>
      <c r="B20" s="66" t="s">
        <v>17</v>
      </c>
      <c r="C20" s="10">
        <f>'Batting by month'!D290</f>
        <v>2</v>
      </c>
      <c r="D20" s="10">
        <f>'Batting by month'!E290</f>
        <v>4</v>
      </c>
      <c r="E20" s="10">
        <f>'Batting by month'!F290</f>
        <v>4</v>
      </c>
      <c r="F20" s="10">
        <f>'Batting by month'!G290</f>
        <v>0</v>
      </c>
      <c r="G20" s="10">
        <f>'Batting by month'!H290</f>
        <v>2</v>
      </c>
      <c r="H20" s="10">
        <f>'Batting by month'!I290</f>
        <v>1</v>
      </c>
      <c r="I20" s="10">
        <f>'Batting by month'!J290</f>
        <v>1</v>
      </c>
      <c r="J20" s="10">
        <f>'Batting by month'!K290</f>
        <v>0</v>
      </c>
      <c r="K20" s="10">
        <f>'Batting by month'!L290</f>
        <v>0</v>
      </c>
      <c r="L20" s="10">
        <f>'Batting by month'!M290</f>
        <v>3</v>
      </c>
      <c r="M20" s="10">
        <f>'Batting by month'!N290</f>
        <v>0</v>
      </c>
      <c r="N20" s="10">
        <f>'Batting by month'!O290</f>
        <v>0</v>
      </c>
      <c r="O20" s="10">
        <f>'Batting by month'!P290</f>
        <v>2</v>
      </c>
      <c r="P20" s="10">
        <f>'Batting by month'!Q290</f>
        <v>0</v>
      </c>
      <c r="Q20" s="10">
        <f>'Batting by month'!R290</f>
        <v>0</v>
      </c>
      <c r="R20" s="10">
        <f>'Batting by month'!S290</f>
        <v>0</v>
      </c>
      <c r="S20" s="10">
        <f>'Batting by month'!T290</f>
        <v>0</v>
      </c>
      <c r="T20" s="10">
        <f>'Batting by month'!U290</f>
        <v>0</v>
      </c>
      <c r="U20" s="128">
        <f t="shared" si="0"/>
        <v>0.5</v>
      </c>
      <c r="V20" s="128">
        <f t="shared" si="1"/>
        <v>0.75</v>
      </c>
      <c r="W20" s="12">
        <f t="shared" si="2"/>
        <v>1.25</v>
      </c>
      <c r="X20" s="129">
        <f t="shared" si="3"/>
        <v>0.5</v>
      </c>
    </row>
    <row r="21" spans="1:24" x14ac:dyDescent="0.25">
      <c r="A21" s="38"/>
      <c r="B21" s="69" t="s">
        <v>97</v>
      </c>
      <c r="C21" s="10">
        <f>'Batting by month'!D307</f>
        <v>4</v>
      </c>
      <c r="D21" s="10">
        <f>'Batting by month'!E307</f>
        <v>11</v>
      </c>
      <c r="E21" s="10">
        <f>'Batting by month'!F307</f>
        <v>7</v>
      </c>
      <c r="F21" s="10">
        <f>'Batting by month'!G307</f>
        <v>1</v>
      </c>
      <c r="G21" s="10">
        <f>'Batting by month'!H307</f>
        <v>0</v>
      </c>
      <c r="H21" s="10">
        <f>'Batting by month'!I307</f>
        <v>0</v>
      </c>
      <c r="I21" s="10">
        <f>'Batting by month'!J307</f>
        <v>0</v>
      </c>
      <c r="J21" s="10">
        <f>'Batting by month'!K307</f>
        <v>0</v>
      </c>
      <c r="K21" s="10">
        <f>'Batting by month'!L307</f>
        <v>0</v>
      </c>
      <c r="L21" s="10">
        <f>'Batting by month'!M307</f>
        <v>1</v>
      </c>
      <c r="M21" s="10">
        <f>'Batting by month'!N307</f>
        <v>3</v>
      </c>
      <c r="N21" s="10">
        <f>'Batting by month'!O307</f>
        <v>1</v>
      </c>
      <c r="O21" s="10">
        <f>'Batting by month'!P307</f>
        <v>1</v>
      </c>
      <c r="P21" s="10">
        <f>'Batting by month'!Q307</f>
        <v>0</v>
      </c>
      <c r="Q21" s="10">
        <f>'Batting by month'!R307</f>
        <v>0</v>
      </c>
      <c r="R21" s="10">
        <f>'Batting by month'!S307</f>
        <v>1</v>
      </c>
      <c r="S21" s="10">
        <f>'Batting by month'!T307</f>
        <v>0</v>
      </c>
      <c r="T21" s="10">
        <f>'Batting by month'!U307</f>
        <v>0</v>
      </c>
      <c r="U21" s="128">
        <f t="shared" si="0"/>
        <v>0.27272727272727271</v>
      </c>
      <c r="V21" s="128">
        <f t="shared" si="1"/>
        <v>0</v>
      </c>
      <c r="W21" s="128">
        <f t="shared" si="2"/>
        <v>0.27272727272727271</v>
      </c>
      <c r="X21" s="129">
        <f t="shared" si="3"/>
        <v>0</v>
      </c>
    </row>
    <row r="22" spans="1:24" x14ac:dyDescent="0.25">
      <c r="A22" s="38"/>
      <c r="B22" s="69" t="s">
        <v>153</v>
      </c>
      <c r="C22" s="35">
        <f>'Batting by month'!D333</f>
        <v>2</v>
      </c>
      <c r="D22" s="35">
        <f>'Batting by month'!E333</f>
        <v>0</v>
      </c>
      <c r="E22" s="35">
        <f>'Batting by month'!F333</f>
        <v>0</v>
      </c>
      <c r="F22" s="35">
        <f>'Batting by month'!G333</f>
        <v>0</v>
      </c>
      <c r="G22" s="35">
        <f>'Batting by month'!H333</f>
        <v>0</v>
      </c>
      <c r="H22" s="35">
        <f>'Batting by month'!I333</f>
        <v>0</v>
      </c>
      <c r="I22" s="35">
        <f>'Batting by month'!J333</f>
        <v>0</v>
      </c>
      <c r="J22" s="35">
        <f>'Batting by month'!K333</f>
        <v>0</v>
      </c>
      <c r="K22" s="35">
        <f>'Batting by month'!L333</f>
        <v>0</v>
      </c>
      <c r="L22" s="35">
        <f>'Batting by month'!M333</f>
        <v>0</v>
      </c>
      <c r="M22" s="35">
        <f>'Batting by month'!N333</f>
        <v>0</v>
      </c>
      <c r="N22" s="35">
        <f>'Batting by month'!O333</f>
        <v>0</v>
      </c>
      <c r="O22" s="35">
        <f>'Batting by month'!P333</f>
        <v>0</v>
      </c>
      <c r="P22" s="35">
        <f>'Batting by month'!Q333</f>
        <v>0</v>
      </c>
      <c r="Q22" s="35">
        <f>'Batting by month'!R333</f>
        <v>0</v>
      </c>
      <c r="R22" s="35">
        <f>'Batting by month'!S333</f>
        <v>0</v>
      </c>
      <c r="S22" s="35">
        <f>'Batting by month'!T333</f>
        <v>0</v>
      </c>
      <c r="T22" s="35">
        <f>'Batting by month'!U333</f>
        <v>0</v>
      </c>
      <c r="U22" s="128">
        <v>0</v>
      </c>
      <c r="V22" s="128">
        <v>0</v>
      </c>
      <c r="W22" s="128">
        <v>0</v>
      </c>
      <c r="X22" s="129">
        <v>0</v>
      </c>
    </row>
    <row r="23" spans="1:24" ht="15.75" thickBot="1" x14ac:dyDescent="0.3">
      <c r="B23" s="97" t="s">
        <v>54</v>
      </c>
      <c r="C23" s="102">
        <f t="shared" ref="C23:T23" si="6">SUM(C5:C22)</f>
        <v>193</v>
      </c>
      <c r="D23" s="102">
        <f t="shared" si="6"/>
        <v>639</v>
      </c>
      <c r="E23" s="102">
        <f t="shared" si="6"/>
        <v>518</v>
      </c>
      <c r="F23" s="102">
        <f t="shared" si="6"/>
        <v>112</v>
      </c>
      <c r="G23" s="102">
        <f t="shared" si="6"/>
        <v>150</v>
      </c>
      <c r="H23" s="102">
        <f t="shared" si="6"/>
        <v>106</v>
      </c>
      <c r="I23" s="102">
        <f t="shared" si="6"/>
        <v>33</v>
      </c>
      <c r="J23" s="102">
        <f t="shared" si="6"/>
        <v>2</v>
      </c>
      <c r="K23" s="102">
        <f t="shared" si="6"/>
        <v>9</v>
      </c>
      <c r="L23" s="102">
        <f t="shared" si="6"/>
        <v>100</v>
      </c>
      <c r="M23" s="102">
        <f t="shared" si="6"/>
        <v>88</v>
      </c>
      <c r="N23" s="102">
        <f t="shared" si="6"/>
        <v>2</v>
      </c>
      <c r="O23" s="102">
        <f t="shared" si="6"/>
        <v>131</v>
      </c>
      <c r="P23" s="102">
        <f t="shared" si="6"/>
        <v>22</v>
      </c>
      <c r="Q23" s="102">
        <f t="shared" si="6"/>
        <v>15</v>
      </c>
      <c r="R23" s="102">
        <f t="shared" si="6"/>
        <v>26</v>
      </c>
      <c r="S23" s="102">
        <f t="shared" si="6"/>
        <v>21</v>
      </c>
      <c r="T23" s="102">
        <f t="shared" si="6"/>
        <v>3</v>
      </c>
      <c r="U23" s="131">
        <f t="shared" ref="U23" si="7">(G23+M23+P23)/(E23+M23+P23+N23)</f>
        <v>0.41269841269841268</v>
      </c>
      <c r="V23" s="131">
        <f t="shared" ref="V23" si="8">(H23+I23*2+J23*3+K23*4)/E23</f>
        <v>0.41312741312741313</v>
      </c>
      <c r="W23" s="131">
        <f t="shared" ref="W23" si="9">U23+V23</f>
        <v>0.82582582582582575</v>
      </c>
      <c r="X23" s="132">
        <f t="shared" ref="X23" si="10">G23/E23</f>
        <v>0.28957528957528955</v>
      </c>
    </row>
    <row r="24" spans="1:24" x14ac:dyDescent="0.25">
      <c r="B24" s="3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2"/>
      <c r="V24" s="12"/>
      <c r="W24" s="12"/>
      <c r="X24" s="12"/>
    </row>
    <row r="25" spans="1:24" x14ac:dyDescent="0.25">
      <c r="T25" s="10"/>
      <c r="U25" s="10"/>
      <c r="V25" s="10"/>
      <c r="W25" s="10"/>
      <c r="X25" s="10"/>
    </row>
    <row r="26" spans="1:24" x14ac:dyDescent="0.25">
      <c r="T26" s="10"/>
      <c r="U26" s="10"/>
      <c r="V26" s="10"/>
      <c r="W26" s="10"/>
      <c r="X26" s="10"/>
    </row>
    <row r="27" spans="1:24" x14ac:dyDescent="0.25">
      <c r="T27" s="10"/>
      <c r="U27" s="10"/>
      <c r="V27" s="10"/>
      <c r="W27" s="10"/>
      <c r="X27" s="10"/>
    </row>
    <row r="28" spans="1:24" x14ac:dyDescent="0.25">
      <c r="T28" s="10"/>
      <c r="U28" s="10"/>
      <c r="V28" s="10"/>
      <c r="W28" s="10"/>
      <c r="X28" s="10"/>
    </row>
    <row r="29" spans="1:24" x14ac:dyDescent="0.25">
      <c r="A29" s="1"/>
      <c r="T29" s="10"/>
      <c r="U29" s="10"/>
      <c r="V29" s="10"/>
      <c r="W29" s="10"/>
      <c r="X29" s="10"/>
    </row>
    <row r="30" spans="1:24" x14ac:dyDescent="0.25">
      <c r="A30" s="1"/>
      <c r="T30" s="10"/>
      <c r="U30" s="10"/>
      <c r="V30" s="10"/>
      <c r="W30" s="10"/>
      <c r="X30" s="10"/>
    </row>
    <row r="31" spans="1:24" x14ac:dyDescent="0.25">
      <c r="A31" s="1"/>
      <c r="T31" s="10"/>
      <c r="U31" s="10"/>
      <c r="V31" s="10"/>
      <c r="W31" s="10"/>
      <c r="X31" s="10"/>
    </row>
    <row r="32" spans="1:24" x14ac:dyDescent="0.25">
      <c r="A32" s="1"/>
      <c r="T32" s="10"/>
      <c r="U32" s="10"/>
      <c r="V32" s="10"/>
      <c r="W32" s="10"/>
      <c r="X32" s="10"/>
    </row>
    <row r="33" spans="1:24" x14ac:dyDescent="0.25">
      <c r="A33" s="1"/>
      <c r="T33" s="10"/>
      <c r="U33" s="10"/>
      <c r="V33" s="10"/>
      <c r="W33" s="10"/>
      <c r="X33" s="10"/>
    </row>
    <row r="34" spans="1:24" x14ac:dyDescent="0.25">
      <c r="A34" s="1"/>
      <c r="T34" s="10"/>
      <c r="U34" s="10"/>
      <c r="V34" s="10"/>
      <c r="W34" s="10"/>
      <c r="X34" s="10"/>
    </row>
    <row r="35" spans="1:24" x14ac:dyDescent="0.25">
      <c r="A35" s="1"/>
      <c r="T35" s="10"/>
      <c r="U35" s="10"/>
      <c r="V35" s="10"/>
      <c r="W35" s="10"/>
      <c r="X35" s="10"/>
    </row>
    <row r="36" spans="1:24" x14ac:dyDescent="0.25">
      <c r="A36" s="1"/>
      <c r="T36" s="10"/>
      <c r="U36" s="10"/>
      <c r="V36" s="10"/>
      <c r="W36" s="10"/>
      <c r="X36" s="10"/>
    </row>
    <row r="37" spans="1:24" x14ac:dyDescent="0.25">
      <c r="A37" s="1"/>
      <c r="T37" s="10"/>
      <c r="U37" s="10"/>
      <c r="V37" s="10"/>
      <c r="W37" s="10"/>
      <c r="X37" s="10"/>
    </row>
    <row r="38" spans="1:24" x14ac:dyDescent="0.25">
      <c r="A38" s="1"/>
    </row>
  </sheetData>
  <sortState xmlns:xlrd2="http://schemas.microsoft.com/office/spreadsheetml/2017/richdata2" ref="A29:R37">
    <sortCondition ref="A29:A37"/>
  </sortState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234C4-4105-48D4-A49E-F6D3A83EB493}">
  <dimension ref="A2:AP49"/>
  <sheetViews>
    <sheetView showGridLines="0" workbookViewId="0"/>
  </sheetViews>
  <sheetFormatPr defaultRowHeight="15" x14ac:dyDescent="0.25"/>
  <cols>
    <col min="1" max="1" width="4.42578125" style="1" customWidth="1"/>
    <col min="2" max="2" width="19.42578125" bestFit="1" customWidth="1"/>
    <col min="3" max="3" width="4.140625" bestFit="1" customWidth="1"/>
    <col min="4" max="4" width="4.85546875" customWidth="1"/>
    <col min="5" max="5" width="5.140625" customWidth="1"/>
    <col min="6" max="6" width="6.42578125" customWidth="1"/>
    <col min="7" max="8" width="4.140625" bestFit="1" customWidth="1"/>
    <col min="9" max="9" width="3.28515625" bestFit="1" customWidth="1"/>
    <col min="10" max="10" width="4.5703125" customWidth="1"/>
    <col min="11" max="11" width="4.140625" customWidth="1"/>
    <col min="12" max="13" width="4.140625" bestFit="1" customWidth="1"/>
    <col min="14" max="14" width="4" bestFit="1" customWidth="1"/>
    <col min="15" max="15" width="4.140625" bestFit="1" customWidth="1"/>
    <col min="16" max="16" width="4.7109375" bestFit="1" customWidth="1"/>
    <col min="17" max="17" width="5" customWidth="1"/>
    <col min="18" max="18" width="7.28515625" customWidth="1"/>
    <col min="19" max="20" width="3.28515625" bestFit="1" customWidth="1"/>
    <col min="21" max="24" width="5.5703125" bestFit="1" customWidth="1"/>
    <col min="25" max="25" width="8.42578125" customWidth="1"/>
    <col min="26" max="26" width="18.42578125" customWidth="1"/>
    <col min="27" max="27" width="3.7109375" customWidth="1"/>
    <col min="28" max="28" width="3.140625" bestFit="1" customWidth="1"/>
    <col min="29" max="29" width="3.5703125" bestFit="1" customWidth="1"/>
    <col min="30" max="30" width="3.7109375" bestFit="1" customWidth="1"/>
    <col min="31" max="31" width="6.42578125" bestFit="1" customWidth="1"/>
    <col min="32" max="32" width="4.140625" bestFit="1" customWidth="1"/>
    <col min="33" max="33" width="4.5703125" bestFit="1" customWidth="1"/>
    <col min="34" max="34" width="4.7109375" customWidth="1"/>
    <col min="35" max="36" width="4.140625" bestFit="1" customWidth="1"/>
    <col min="37" max="37" width="4.7109375" bestFit="1" customWidth="1"/>
    <col min="38" max="38" width="4.28515625" bestFit="1" customWidth="1"/>
    <col min="39" max="39" width="5.42578125" bestFit="1" customWidth="1"/>
    <col min="40" max="40" width="4.7109375" bestFit="1" customWidth="1"/>
    <col min="41" max="41" width="5.28515625" customWidth="1"/>
    <col min="42" max="43" width="7.7109375" bestFit="1" customWidth="1"/>
  </cols>
  <sheetData>
    <row r="2" spans="2:42" ht="21" x14ac:dyDescent="0.35">
      <c r="J2" s="60" t="s">
        <v>212</v>
      </c>
      <c r="AF2" s="60" t="s">
        <v>213</v>
      </c>
    </row>
    <row r="3" spans="2:42" ht="15.75" thickBot="1" x14ac:dyDescent="0.3">
      <c r="B3" s="3" t="s">
        <v>258</v>
      </c>
      <c r="Z3" s="3" t="s">
        <v>259</v>
      </c>
      <c r="AD3" s="41"/>
    </row>
    <row r="4" spans="2:42" x14ac:dyDescent="0.25">
      <c r="B4" s="96" t="s">
        <v>15</v>
      </c>
      <c r="C4" s="32" t="s">
        <v>39</v>
      </c>
      <c r="D4" s="32" t="s">
        <v>40</v>
      </c>
      <c r="E4" s="32" t="s">
        <v>0</v>
      </c>
      <c r="F4" s="32" t="s">
        <v>1</v>
      </c>
      <c r="G4" s="32" t="s">
        <v>2</v>
      </c>
      <c r="H4" s="32" t="s">
        <v>8</v>
      </c>
      <c r="I4" s="32" t="s">
        <v>10</v>
      </c>
      <c r="J4" s="32" t="s">
        <v>41</v>
      </c>
      <c r="K4" s="32" t="s">
        <v>42</v>
      </c>
      <c r="L4" s="32" t="s">
        <v>3</v>
      </c>
      <c r="M4" s="32" t="s">
        <v>4</v>
      </c>
      <c r="N4" s="32" t="s">
        <v>43</v>
      </c>
      <c r="O4" s="32" t="s">
        <v>5</v>
      </c>
      <c r="P4" s="32" t="s">
        <v>44</v>
      </c>
      <c r="Q4" s="32" t="s">
        <v>45</v>
      </c>
      <c r="R4" s="32" t="s">
        <v>46</v>
      </c>
      <c r="S4" s="32" t="s">
        <v>47</v>
      </c>
      <c r="T4" s="32" t="s">
        <v>48</v>
      </c>
      <c r="U4" s="32" t="s">
        <v>49</v>
      </c>
      <c r="V4" s="32" t="s">
        <v>50</v>
      </c>
      <c r="W4" s="32" t="s">
        <v>51</v>
      </c>
      <c r="X4" s="57" t="s">
        <v>52</v>
      </c>
      <c r="Y4" s="5"/>
      <c r="Z4" s="96" t="s">
        <v>16</v>
      </c>
      <c r="AA4" s="32" t="s">
        <v>56</v>
      </c>
      <c r="AB4" s="32" t="s">
        <v>57</v>
      </c>
      <c r="AC4" s="32" t="s">
        <v>58</v>
      </c>
      <c r="AD4" s="32" t="s">
        <v>18</v>
      </c>
      <c r="AE4" s="32" t="s">
        <v>19</v>
      </c>
      <c r="AF4" s="32" t="s">
        <v>59</v>
      </c>
      <c r="AG4" s="32" t="s">
        <v>42</v>
      </c>
      <c r="AH4" s="32" t="s">
        <v>5</v>
      </c>
      <c r="AI4" s="32" t="s">
        <v>4</v>
      </c>
      <c r="AJ4" s="32" t="s">
        <v>44</v>
      </c>
      <c r="AK4" s="32" t="s">
        <v>60</v>
      </c>
      <c r="AL4" s="32" t="s">
        <v>61</v>
      </c>
      <c r="AM4" s="32" t="s">
        <v>62</v>
      </c>
      <c r="AN4" s="32" t="s">
        <v>63</v>
      </c>
      <c r="AO4" s="32" t="s">
        <v>64</v>
      </c>
      <c r="AP4" s="57" t="s">
        <v>65</v>
      </c>
    </row>
    <row r="5" spans="2:42" x14ac:dyDescent="0.25">
      <c r="B5" s="48" t="s">
        <v>53</v>
      </c>
      <c r="C5" s="18">
        <v>27</v>
      </c>
      <c r="D5" s="18">
        <v>98</v>
      </c>
      <c r="E5" s="18">
        <v>82</v>
      </c>
      <c r="F5" s="18">
        <v>20</v>
      </c>
      <c r="G5" s="18">
        <v>24</v>
      </c>
      <c r="H5" s="18">
        <v>17</v>
      </c>
      <c r="I5" s="18">
        <v>4</v>
      </c>
      <c r="J5" s="18">
        <v>1</v>
      </c>
      <c r="K5" s="18">
        <v>2</v>
      </c>
      <c r="L5" s="18">
        <v>10</v>
      </c>
      <c r="M5" s="18">
        <v>12</v>
      </c>
      <c r="N5" s="18">
        <v>0</v>
      </c>
      <c r="O5" s="18">
        <v>29</v>
      </c>
      <c r="P5" s="18">
        <v>4</v>
      </c>
      <c r="Q5" s="18">
        <v>4</v>
      </c>
      <c r="R5" s="18">
        <v>2</v>
      </c>
      <c r="S5" s="18">
        <v>6</v>
      </c>
      <c r="T5" s="18">
        <v>0</v>
      </c>
      <c r="U5" s="74">
        <v>0.40816326530612246</v>
      </c>
      <c r="V5" s="74">
        <v>0.43902439024390244</v>
      </c>
      <c r="W5" s="74">
        <v>0.84718765555002484</v>
      </c>
      <c r="X5" s="75">
        <v>0.29268292682926828</v>
      </c>
      <c r="Z5" s="48" t="s">
        <v>53</v>
      </c>
      <c r="AA5" s="18">
        <v>13</v>
      </c>
      <c r="AB5" s="22">
        <v>11</v>
      </c>
      <c r="AC5" s="22">
        <v>5</v>
      </c>
      <c r="AD5" s="22">
        <v>59.2</v>
      </c>
      <c r="AE5" s="18">
        <v>31</v>
      </c>
      <c r="AF5" s="18">
        <v>58</v>
      </c>
      <c r="AG5" s="18">
        <v>1</v>
      </c>
      <c r="AH5" s="22">
        <v>89</v>
      </c>
      <c r="AI5" s="18">
        <v>26</v>
      </c>
      <c r="AJ5" s="18">
        <v>4</v>
      </c>
      <c r="AK5" s="18">
        <v>19</v>
      </c>
      <c r="AL5" s="22">
        <v>7</v>
      </c>
      <c r="AM5" s="18">
        <v>2</v>
      </c>
      <c r="AN5" s="18">
        <v>0</v>
      </c>
      <c r="AO5" s="18">
        <v>4.1891891891891886</v>
      </c>
      <c r="AP5" s="78">
        <v>1.4189189189189189</v>
      </c>
    </row>
    <row r="6" spans="2:42" x14ac:dyDescent="0.25">
      <c r="B6" s="48" t="s">
        <v>20</v>
      </c>
      <c r="C6" s="18">
        <v>29</v>
      </c>
      <c r="D6" s="18">
        <v>88</v>
      </c>
      <c r="E6" s="18">
        <v>68</v>
      </c>
      <c r="F6" s="18">
        <v>15</v>
      </c>
      <c r="G6" s="18">
        <v>19</v>
      </c>
      <c r="H6" s="18">
        <v>15</v>
      </c>
      <c r="I6" s="18">
        <v>2</v>
      </c>
      <c r="J6" s="18">
        <v>0</v>
      </c>
      <c r="K6" s="18">
        <v>2</v>
      </c>
      <c r="L6" s="18">
        <v>12</v>
      </c>
      <c r="M6" s="18">
        <v>19</v>
      </c>
      <c r="N6" s="18">
        <v>0</v>
      </c>
      <c r="O6" s="18">
        <v>20</v>
      </c>
      <c r="P6" s="18">
        <v>1</v>
      </c>
      <c r="Q6" s="18">
        <v>2</v>
      </c>
      <c r="R6" s="18">
        <v>2</v>
      </c>
      <c r="S6" s="18">
        <v>2</v>
      </c>
      <c r="T6" s="18">
        <v>0</v>
      </c>
      <c r="U6" s="74">
        <v>0.44318181818181818</v>
      </c>
      <c r="V6" s="74">
        <v>0.39705882352941174</v>
      </c>
      <c r="W6" s="74">
        <v>0.84024064171122992</v>
      </c>
      <c r="X6" s="75">
        <v>0.27941176470588236</v>
      </c>
      <c r="Z6" s="48" t="s">
        <v>21</v>
      </c>
      <c r="AA6" s="18">
        <v>12</v>
      </c>
      <c r="AB6" s="18">
        <v>8</v>
      </c>
      <c r="AC6" s="18">
        <v>3</v>
      </c>
      <c r="AD6" s="18">
        <v>40.200000000000003</v>
      </c>
      <c r="AE6" s="18">
        <v>27</v>
      </c>
      <c r="AF6" s="18">
        <v>57</v>
      </c>
      <c r="AG6" s="18">
        <v>1</v>
      </c>
      <c r="AH6" s="18">
        <v>30</v>
      </c>
      <c r="AI6" s="18">
        <v>16</v>
      </c>
      <c r="AJ6" s="18">
        <v>9</v>
      </c>
      <c r="AK6" s="18">
        <v>2</v>
      </c>
      <c r="AL6" s="18">
        <v>3</v>
      </c>
      <c r="AM6" s="18">
        <v>2</v>
      </c>
      <c r="AN6" s="18">
        <v>0</v>
      </c>
      <c r="AO6" s="18">
        <v>5.3731343283582085</v>
      </c>
      <c r="AP6" s="21">
        <v>1.8159203980099501</v>
      </c>
    </row>
    <row r="7" spans="2:42" x14ac:dyDescent="0.25">
      <c r="B7" s="48" t="s">
        <v>17</v>
      </c>
      <c r="C7" s="18">
        <v>6</v>
      </c>
      <c r="D7" s="18">
        <v>15</v>
      </c>
      <c r="E7" s="18">
        <v>12</v>
      </c>
      <c r="F7" s="18">
        <v>2</v>
      </c>
      <c r="G7" s="18">
        <v>4</v>
      </c>
      <c r="H7" s="18">
        <v>2</v>
      </c>
      <c r="I7" s="18">
        <v>2</v>
      </c>
      <c r="J7" s="18">
        <v>0</v>
      </c>
      <c r="K7" s="18">
        <v>0</v>
      </c>
      <c r="L7" s="18">
        <v>5</v>
      </c>
      <c r="M7" s="18">
        <v>2</v>
      </c>
      <c r="N7" s="18">
        <v>0</v>
      </c>
      <c r="O7" s="18">
        <v>7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74">
        <v>0.46666666666666667</v>
      </c>
      <c r="V7" s="74">
        <v>0.5</v>
      </c>
      <c r="W7" s="74">
        <v>0.96666666666666667</v>
      </c>
      <c r="X7" s="75">
        <v>0.33333333333333331</v>
      </c>
      <c r="Z7" s="48" t="s">
        <v>97</v>
      </c>
      <c r="AA7" s="18">
        <v>12</v>
      </c>
      <c r="AB7" s="18">
        <v>4</v>
      </c>
      <c r="AC7" s="18">
        <v>2</v>
      </c>
      <c r="AD7" s="18">
        <v>38</v>
      </c>
      <c r="AE7" s="18">
        <v>19</v>
      </c>
      <c r="AF7" s="18">
        <v>42</v>
      </c>
      <c r="AG7" s="18">
        <v>1</v>
      </c>
      <c r="AH7" s="18">
        <v>22</v>
      </c>
      <c r="AI7" s="18">
        <v>24</v>
      </c>
      <c r="AJ7" s="18">
        <v>6</v>
      </c>
      <c r="AK7" s="18">
        <v>6</v>
      </c>
      <c r="AL7" s="18">
        <v>1</v>
      </c>
      <c r="AM7" s="22">
        <v>5</v>
      </c>
      <c r="AN7" s="18">
        <v>0</v>
      </c>
      <c r="AO7" s="22">
        <v>3.6966950959488272</v>
      </c>
      <c r="AP7" s="21">
        <v>1.7590618336886996</v>
      </c>
    </row>
    <row r="8" spans="2:42" x14ac:dyDescent="0.25">
      <c r="B8" s="95" t="s">
        <v>108</v>
      </c>
      <c r="C8" s="10">
        <v>28</v>
      </c>
      <c r="D8" s="10">
        <v>98</v>
      </c>
      <c r="E8" s="10">
        <v>65</v>
      </c>
      <c r="F8" s="10">
        <v>21</v>
      </c>
      <c r="G8" s="10">
        <v>15</v>
      </c>
      <c r="H8" s="10">
        <v>11</v>
      </c>
      <c r="I8" s="10">
        <v>4</v>
      </c>
      <c r="J8" s="10">
        <v>0</v>
      </c>
      <c r="K8" s="10">
        <v>0</v>
      </c>
      <c r="L8" s="10">
        <v>6</v>
      </c>
      <c r="M8" s="3">
        <v>25</v>
      </c>
      <c r="N8" s="10">
        <v>0</v>
      </c>
      <c r="O8" s="10">
        <v>19</v>
      </c>
      <c r="P8" s="10">
        <v>4</v>
      </c>
      <c r="Q8" s="10">
        <v>2</v>
      </c>
      <c r="R8" s="10">
        <v>6</v>
      </c>
      <c r="S8" s="3">
        <v>12</v>
      </c>
      <c r="T8" s="10">
        <v>1</v>
      </c>
      <c r="U8" s="128">
        <v>0.46808510638297873</v>
      </c>
      <c r="V8" s="128">
        <v>0.29230769230769232</v>
      </c>
      <c r="W8" s="128">
        <v>0.76039279869067111</v>
      </c>
      <c r="X8" s="129">
        <v>0.23076923076923078</v>
      </c>
      <c r="Z8" s="94" t="s">
        <v>11</v>
      </c>
      <c r="AA8" s="10">
        <v>8</v>
      </c>
      <c r="AB8" s="10">
        <v>6</v>
      </c>
      <c r="AC8" s="10">
        <v>2</v>
      </c>
      <c r="AD8" s="10">
        <v>35.1</v>
      </c>
      <c r="AE8" s="10">
        <v>31</v>
      </c>
      <c r="AF8" s="10">
        <v>52</v>
      </c>
      <c r="AG8" s="3">
        <v>5</v>
      </c>
      <c r="AH8" s="10">
        <v>40</v>
      </c>
      <c r="AI8" s="3">
        <v>11</v>
      </c>
      <c r="AJ8" s="10">
        <v>3</v>
      </c>
      <c r="AK8" s="3">
        <v>0</v>
      </c>
      <c r="AL8" s="10">
        <v>2</v>
      </c>
      <c r="AM8" s="10">
        <v>2</v>
      </c>
      <c r="AN8" s="10">
        <v>0</v>
      </c>
      <c r="AO8" s="10">
        <v>6.3175771299179173</v>
      </c>
      <c r="AP8" s="20">
        <v>1.7831870931219926</v>
      </c>
    </row>
    <row r="9" spans="2:42" x14ac:dyDescent="0.25">
      <c r="B9" s="95" t="s">
        <v>210</v>
      </c>
      <c r="C9" s="10">
        <v>1</v>
      </c>
      <c r="D9" s="10">
        <v>2</v>
      </c>
      <c r="E9" s="10">
        <v>2</v>
      </c>
      <c r="F9" s="10">
        <v>0</v>
      </c>
      <c r="G9" s="10">
        <v>1</v>
      </c>
      <c r="H9" s="10">
        <v>1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28">
        <v>0.5</v>
      </c>
      <c r="V9" s="128">
        <v>0.5</v>
      </c>
      <c r="W9" s="12">
        <v>1</v>
      </c>
      <c r="X9" s="129">
        <v>0.5</v>
      </c>
      <c r="Z9" s="94" t="s">
        <v>104</v>
      </c>
      <c r="AA9" s="10">
        <v>7</v>
      </c>
      <c r="AB9" s="10">
        <v>7</v>
      </c>
      <c r="AC9" s="10">
        <v>1</v>
      </c>
      <c r="AD9" s="10">
        <v>21.2</v>
      </c>
      <c r="AE9" s="3">
        <v>9</v>
      </c>
      <c r="AF9" s="3">
        <v>10</v>
      </c>
      <c r="AG9" s="10">
        <v>0</v>
      </c>
      <c r="AH9" s="10">
        <v>29</v>
      </c>
      <c r="AI9" s="10">
        <v>24</v>
      </c>
      <c r="AJ9" s="10">
        <v>1</v>
      </c>
      <c r="AK9" s="10">
        <v>6</v>
      </c>
      <c r="AL9" s="10">
        <v>1</v>
      </c>
      <c r="AM9" s="10">
        <v>1</v>
      </c>
      <c r="AN9" s="10">
        <v>0</v>
      </c>
      <c r="AO9" s="10">
        <v>3.4487534626038783</v>
      </c>
      <c r="AP9" s="20">
        <v>1.5697137580794089</v>
      </c>
    </row>
    <row r="10" spans="2:42" x14ac:dyDescent="0.25">
      <c r="B10" s="95" t="s">
        <v>14</v>
      </c>
      <c r="C10" s="10">
        <v>31</v>
      </c>
      <c r="D10" s="10">
        <v>112</v>
      </c>
      <c r="E10" s="10">
        <v>83</v>
      </c>
      <c r="F10" s="10">
        <v>23</v>
      </c>
      <c r="G10" s="10">
        <v>28</v>
      </c>
      <c r="H10" s="10">
        <v>20</v>
      </c>
      <c r="I10" s="3">
        <v>8</v>
      </c>
      <c r="J10" s="10">
        <v>0</v>
      </c>
      <c r="K10" s="10">
        <v>0</v>
      </c>
      <c r="L10" s="10">
        <v>20</v>
      </c>
      <c r="M10" s="10">
        <v>20</v>
      </c>
      <c r="N10" s="10">
        <v>0</v>
      </c>
      <c r="O10" s="10">
        <v>20</v>
      </c>
      <c r="P10" s="3">
        <v>9</v>
      </c>
      <c r="Q10" s="10">
        <v>5</v>
      </c>
      <c r="R10" s="10">
        <v>3</v>
      </c>
      <c r="S10" s="10">
        <v>9</v>
      </c>
      <c r="T10" s="10">
        <v>0</v>
      </c>
      <c r="U10" s="128">
        <v>0.5089285714285714</v>
      </c>
      <c r="V10" s="128">
        <v>0.43373493975903615</v>
      </c>
      <c r="W10" s="128">
        <v>0.94266351118760761</v>
      </c>
      <c r="X10" s="129">
        <v>0.33734939759036142</v>
      </c>
      <c r="Z10" s="95" t="s">
        <v>100</v>
      </c>
      <c r="AA10" s="3">
        <v>14</v>
      </c>
      <c r="AB10" s="10">
        <v>1</v>
      </c>
      <c r="AC10" s="10">
        <v>0</v>
      </c>
      <c r="AD10" s="10">
        <v>21.2</v>
      </c>
      <c r="AE10" s="10">
        <v>27</v>
      </c>
      <c r="AF10" s="10">
        <v>27</v>
      </c>
      <c r="AG10" s="10">
        <v>2</v>
      </c>
      <c r="AH10" s="10">
        <v>24</v>
      </c>
      <c r="AI10" s="10">
        <v>34</v>
      </c>
      <c r="AJ10" s="10">
        <v>2</v>
      </c>
      <c r="AK10" s="10">
        <v>8</v>
      </c>
      <c r="AL10" s="10">
        <v>2</v>
      </c>
      <c r="AM10" s="10">
        <v>3</v>
      </c>
      <c r="AN10" s="10">
        <v>0</v>
      </c>
      <c r="AO10" s="10">
        <v>11.339244050396641</v>
      </c>
      <c r="AP10" s="20">
        <v>2.8464769015398974</v>
      </c>
    </row>
    <row r="11" spans="2:42" x14ac:dyDescent="0.25">
      <c r="B11" s="37" t="s">
        <v>209</v>
      </c>
      <c r="C11" s="18">
        <v>8</v>
      </c>
      <c r="D11" s="18">
        <v>22</v>
      </c>
      <c r="E11" s="18">
        <v>17</v>
      </c>
      <c r="F11" s="18">
        <v>5</v>
      </c>
      <c r="G11" s="18">
        <v>6</v>
      </c>
      <c r="H11" s="18">
        <v>5</v>
      </c>
      <c r="I11" s="18">
        <v>0</v>
      </c>
      <c r="J11" s="18">
        <v>0</v>
      </c>
      <c r="K11" s="18">
        <v>1</v>
      </c>
      <c r="L11" s="18">
        <v>3</v>
      </c>
      <c r="M11" s="18">
        <v>3</v>
      </c>
      <c r="N11" s="18">
        <v>0</v>
      </c>
      <c r="O11" s="18">
        <v>1</v>
      </c>
      <c r="P11" s="18">
        <v>2</v>
      </c>
      <c r="Q11" s="18">
        <v>1</v>
      </c>
      <c r="R11" s="18">
        <v>0</v>
      </c>
      <c r="S11" s="18">
        <v>3</v>
      </c>
      <c r="T11" s="18">
        <v>0</v>
      </c>
      <c r="U11" s="74">
        <v>0.5</v>
      </c>
      <c r="V11" s="74">
        <v>0.52941176470588236</v>
      </c>
      <c r="W11" s="19">
        <v>1.0294117647058822</v>
      </c>
      <c r="X11" s="75">
        <v>0.35294117647058826</v>
      </c>
      <c r="Z11" s="48" t="s">
        <v>108</v>
      </c>
      <c r="AA11" s="18">
        <v>8</v>
      </c>
      <c r="AB11" s="18">
        <v>3</v>
      </c>
      <c r="AC11" s="18">
        <v>0</v>
      </c>
      <c r="AD11" s="18">
        <v>18.2</v>
      </c>
      <c r="AE11" s="18">
        <v>29</v>
      </c>
      <c r="AF11" s="18">
        <v>30</v>
      </c>
      <c r="AG11" s="18">
        <v>1</v>
      </c>
      <c r="AH11" s="18">
        <v>16</v>
      </c>
      <c r="AI11" s="18">
        <v>29</v>
      </c>
      <c r="AJ11" s="18">
        <v>4</v>
      </c>
      <c r="AK11" s="18">
        <v>17</v>
      </c>
      <c r="AL11" s="18">
        <v>2</v>
      </c>
      <c r="AM11" s="18">
        <v>2</v>
      </c>
      <c r="AN11" s="18">
        <v>0</v>
      </c>
      <c r="AO11" s="18">
        <v>14.914285714285715</v>
      </c>
      <c r="AP11" s="21">
        <v>3.3714285714285714</v>
      </c>
    </row>
    <row r="12" spans="2:42" x14ac:dyDescent="0.25">
      <c r="B12" s="48" t="s">
        <v>13</v>
      </c>
      <c r="C12" s="18">
        <v>35</v>
      </c>
      <c r="D12" s="18">
        <v>128</v>
      </c>
      <c r="E12" s="18">
        <v>109</v>
      </c>
      <c r="F12" s="18">
        <v>15</v>
      </c>
      <c r="G12" s="18">
        <v>28</v>
      </c>
      <c r="H12" s="18">
        <v>24</v>
      </c>
      <c r="I12" s="18">
        <v>4</v>
      </c>
      <c r="J12" s="18">
        <v>0</v>
      </c>
      <c r="K12" s="18">
        <v>0</v>
      </c>
      <c r="L12" s="18">
        <v>18</v>
      </c>
      <c r="M12" s="18">
        <v>11</v>
      </c>
      <c r="N12" s="18">
        <v>1</v>
      </c>
      <c r="O12" s="18">
        <v>14</v>
      </c>
      <c r="P12" s="18">
        <v>4</v>
      </c>
      <c r="Q12" s="18">
        <v>4</v>
      </c>
      <c r="R12" s="18">
        <v>5</v>
      </c>
      <c r="S12" s="18">
        <v>6</v>
      </c>
      <c r="T12" s="18">
        <v>1</v>
      </c>
      <c r="U12" s="74">
        <v>0.34399999999999997</v>
      </c>
      <c r="V12" s="74">
        <v>0.29357798165137616</v>
      </c>
      <c r="W12" s="74">
        <v>0.63757798165137614</v>
      </c>
      <c r="X12" s="75">
        <v>0.25688073394495414</v>
      </c>
      <c r="Z12" s="37" t="s">
        <v>17</v>
      </c>
      <c r="AA12" s="18">
        <v>6</v>
      </c>
      <c r="AB12" s="18">
        <v>1</v>
      </c>
      <c r="AC12" s="18">
        <v>0</v>
      </c>
      <c r="AD12" s="18">
        <v>18</v>
      </c>
      <c r="AE12" s="18">
        <v>22</v>
      </c>
      <c r="AF12" s="18">
        <v>27</v>
      </c>
      <c r="AG12" s="18">
        <v>0</v>
      </c>
      <c r="AH12" s="18">
        <v>11</v>
      </c>
      <c r="AI12" s="18">
        <v>20</v>
      </c>
      <c r="AJ12" s="22">
        <v>1</v>
      </c>
      <c r="AK12" s="18">
        <v>4</v>
      </c>
      <c r="AL12" s="18">
        <v>0</v>
      </c>
      <c r="AM12" s="18">
        <v>0</v>
      </c>
      <c r="AN12" s="18">
        <v>0</v>
      </c>
      <c r="AO12" s="18">
        <v>10.529279279279281</v>
      </c>
      <c r="AP12" s="21">
        <v>2.6463963963963968</v>
      </c>
    </row>
    <row r="13" spans="2:42" x14ac:dyDescent="0.25">
      <c r="B13" s="48" t="s">
        <v>106</v>
      </c>
      <c r="C13" s="18">
        <v>13</v>
      </c>
      <c r="D13" s="18">
        <v>38</v>
      </c>
      <c r="E13" s="18">
        <v>28</v>
      </c>
      <c r="F13" s="18">
        <v>10</v>
      </c>
      <c r="G13" s="18">
        <v>10</v>
      </c>
      <c r="H13" s="18">
        <v>10</v>
      </c>
      <c r="I13" s="18">
        <v>0</v>
      </c>
      <c r="J13" s="18">
        <v>0</v>
      </c>
      <c r="K13" s="18">
        <v>0</v>
      </c>
      <c r="L13" s="18">
        <v>11</v>
      </c>
      <c r="M13" s="18">
        <v>6</v>
      </c>
      <c r="N13" s="18">
        <v>0</v>
      </c>
      <c r="O13" s="22">
        <v>7</v>
      </c>
      <c r="P13" s="18">
        <v>4</v>
      </c>
      <c r="Q13" s="18">
        <v>4</v>
      </c>
      <c r="R13" s="18">
        <v>0</v>
      </c>
      <c r="S13" s="18">
        <v>3</v>
      </c>
      <c r="T13" s="18">
        <v>0</v>
      </c>
      <c r="U13" s="93">
        <v>0.52631578947368418</v>
      </c>
      <c r="V13" s="74">
        <v>0.35714285714285715</v>
      </c>
      <c r="W13" s="74">
        <v>0.88345864661654128</v>
      </c>
      <c r="X13" s="75">
        <v>0.35714285714285715</v>
      </c>
      <c r="Z13" s="48" t="s">
        <v>113</v>
      </c>
      <c r="AA13" s="18">
        <v>5</v>
      </c>
      <c r="AB13" s="18">
        <v>2</v>
      </c>
      <c r="AC13" s="18">
        <v>0</v>
      </c>
      <c r="AD13" s="18">
        <v>9.1</v>
      </c>
      <c r="AE13" s="18">
        <v>14</v>
      </c>
      <c r="AF13" s="18">
        <v>18</v>
      </c>
      <c r="AG13" s="18">
        <v>3</v>
      </c>
      <c r="AH13" s="18">
        <v>7</v>
      </c>
      <c r="AI13" s="18">
        <v>6</v>
      </c>
      <c r="AJ13" s="18">
        <v>1</v>
      </c>
      <c r="AK13" s="18">
        <v>2</v>
      </c>
      <c r="AL13" s="18">
        <v>1</v>
      </c>
      <c r="AM13" s="18">
        <v>1</v>
      </c>
      <c r="AN13" s="18">
        <v>0</v>
      </c>
      <c r="AO13" s="18">
        <v>13.846153846153847</v>
      </c>
      <c r="AP13" s="21">
        <v>2.6373626373626373</v>
      </c>
    </row>
    <row r="14" spans="2:42" x14ac:dyDescent="0.25">
      <c r="B14" s="95" t="s">
        <v>107</v>
      </c>
      <c r="C14" s="10">
        <v>22</v>
      </c>
      <c r="D14" s="10">
        <v>67</v>
      </c>
      <c r="E14" s="10">
        <v>46</v>
      </c>
      <c r="F14" s="10">
        <v>15</v>
      </c>
      <c r="G14" s="10">
        <v>8</v>
      </c>
      <c r="H14" s="10">
        <v>8</v>
      </c>
      <c r="I14" s="10">
        <v>0</v>
      </c>
      <c r="J14" s="10">
        <v>0</v>
      </c>
      <c r="K14" s="10">
        <v>0</v>
      </c>
      <c r="L14" s="10">
        <v>5</v>
      </c>
      <c r="M14" s="10">
        <v>20</v>
      </c>
      <c r="N14" s="10">
        <v>0</v>
      </c>
      <c r="O14" s="10">
        <v>19</v>
      </c>
      <c r="P14" s="10">
        <v>0</v>
      </c>
      <c r="Q14" s="10">
        <v>5</v>
      </c>
      <c r="R14" s="10">
        <v>3</v>
      </c>
      <c r="S14" s="10">
        <v>3</v>
      </c>
      <c r="T14" s="10">
        <v>0</v>
      </c>
      <c r="U14" s="128">
        <v>0.42424242424242425</v>
      </c>
      <c r="V14" s="128">
        <v>0.17391304347826086</v>
      </c>
      <c r="W14" s="128">
        <v>0.59815546772068506</v>
      </c>
      <c r="X14" s="129">
        <v>0.17391304347826086</v>
      </c>
      <c r="Z14" s="95" t="s">
        <v>106</v>
      </c>
      <c r="AA14" s="10">
        <v>5</v>
      </c>
      <c r="AB14" s="10">
        <v>0</v>
      </c>
      <c r="AC14" s="10">
        <v>0</v>
      </c>
      <c r="AD14" s="10">
        <v>8</v>
      </c>
      <c r="AE14" s="10">
        <v>7</v>
      </c>
      <c r="AF14" s="10">
        <v>13</v>
      </c>
      <c r="AG14" s="10">
        <v>0</v>
      </c>
      <c r="AH14" s="10">
        <v>7</v>
      </c>
      <c r="AI14" s="10">
        <v>6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6.3078848560700873</v>
      </c>
      <c r="AP14" s="20">
        <v>2.3779724655819776</v>
      </c>
    </row>
    <row r="15" spans="2:42" x14ac:dyDescent="0.25">
      <c r="B15" s="95" t="s">
        <v>100</v>
      </c>
      <c r="C15" s="10">
        <v>1</v>
      </c>
      <c r="D15" s="10">
        <v>1</v>
      </c>
      <c r="E15" s="10">
        <v>1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28">
        <v>0</v>
      </c>
      <c r="V15" s="128">
        <v>0</v>
      </c>
      <c r="W15" s="128">
        <v>0</v>
      </c>
      <c r="X15" s="129">
        <v>0</v>
      </c>
      <c r="Z15" s="95" t="s">
        <v>6</v>
      </c>
      <c r="AA15" s="10">
        <v>5</v>
      </c>
      <c r="AB15" s="10">
        <v>0</v>
      </c>
      <c r="AC15" s="10">
        <v>0</v>
      </c>
      <c r="AD15" s="10">
        <v>4</v>
      </c>
      <c r="AE15" s="10">
        <v>1</v>
      </c>
      <c r="AF15" s="10">
        <v>5</v>
      </c>
      <c r="AG15" s="10">
        <v>1</v>
      </c>
      <c r="AH15" s="10">
        <v>7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1</v>
      </c>
      <c r="AO15" s="10">
        <v>2.125</v>
      </c>
      <c r="AP15" s="20">
        <v>1.25</v>
      </c>
    </row>
    <row r="16" spans="2:42" x14ac:dyDescent="0.25">
      <c r="B16" s="95" t="s">
        <v>161</v>
      </c>
      <c r="C16" s="10">
        <v>1</v>
      </c>
      <c r="D16" s="10">
        <v>3</v>
      </c>
      <c r="E16" s="10">
        <v>2</v>
      </c>
      <c r="F16" s="10">
        <v>3</v>
      </c>
      <c r="G16" s="10">
        <v>2</v>
      </c>
      <c r="H16" s="10">
        <v>1</v>
      </c>
      <c r="I16" s="10">
        <v>1</v>
      </c>
      <c r="J16" s="10">
        <v>0</v>
      </c>
      <c r="K16" s="10">
        <v>0</v>
      </c>
      <c r="L16" s="10">
        <v>1</v>
      </c>
      <c r="M16" s="10">
        <v>0</v>
      </c>
      <c r="N16" s="10">
        <v>0</v>
      </c>
      <c r="O16" s="10">
        <v>0</v>
      </c>
      <c r="P16" s="10">
        <v>1</v>
      </c>
      <c r="Q16" s="10">
        <v>0</v>
      </c>
      <c r="R16" s="10">
        <v>0</v>
      </c>
      <c r="S16" s="10">
        <v>0</v>
      </c>
      <c r="T16" s="10">
        <v>0</v>
      </c>
      <c r="U16" s="12">
        <v>1</v>
      </c>
      <c r="V16" s="12">
        <v>1.5</v>
      </c>
      <c r="W16" s="12">
        <v>2.5</v>
      </c>
      <c r="X16" s="216">
        <v>1</v>
      </c>
      <c r="Z16" s="95" t="s">
        <v>209</v>
      </c>
      <c r="AA16" s="10">
        <v>2</v>
      </c>
      <c r="AB16" s="10">
        <v>0</v>
      </c>
      <c r="AC16" s="10">
        <v>0</v>
      </c>
      <c r="AD16" s="10">
        <v>3.1</v>
      </c>
      <c r="AE16" s="10">
        <v>4</v>
      </c>
      <c r="AF16" s="10">
        <v>4</v>
      </c>
      <c r="AG16" s="10">
        <v>1</v>
      </c>
      <c r="AH16" s="10">
        <v>1</v>
      </c>
      <c r="AI16" s="10">
        <v>1</v>
      </c>
      <c r="AJ16" s="10">
        <v>1</v>
      </c>
      <c r="AK16" s="10">
        <v>0</v>
      </c>
      <c r="AL16" s="10">
        <v>0</v>
      </c>
      <c r="AM16" s="10">
        <v>1</v>
      </c>
      <c r="AN16" s="10">
        <v>0</v>
      </c>
      <c r="AO16" s="10">
        <v>9.0299999999999994</v>
      </c>
      <c r="AP16" s="20">
        <v>1.6129032258064515</v>
      </c>
    </row>
    <row r="17" spans="2:42" x14ac:dyDescent="0.25">
      <c r="B17" s="48" t="s">
        <v>66</v>
      </c>
      <c r="C17" s="18">
        <v>34</v>
      </c>
      <c r="D17" s="18">
        <v>110</v>
      </c>
      <c r="E17" s="18">
        <v>88</v>
      </c>
      <c r="F17" s="18">
        <v>25</v>
      </c>
      <c r="G17" s="18">
        <v>31</v>
      </c>
      <c r="H17" s="18">
        <v>23</v>
      </c>
      <c r="I17" s="18">
        <v>5</v>
      </c>
      <c r="J17" s="18">
        <v>1</v>
      </c>
      <c r="K17" s="18">
        <v>2</v>
      </c>
      <c r="L17" s="18">
        <v>16</v>
      </c>
      <c r="M17" s="18">
        <v>18</v>
      </c>
      <c r="N17" s="18">
        <v>0</v>
      </c>
      <c r="O17" s="18">
        <v>20</v>
      </c>
      <c r="P17" s="18">
        <v>4</v>
      </c>
      <c r="Q17" s="18">
        <v>6</v>
      </c>
      <c r="R17" s="18">
        <v>5</v>
      </c>
      <c r="S17" s="18">
        <v>2</v>
      </c>
      <c r="T17" s="18">
        <v>0</v>
      </c>
      <c r="U17" s="74">
        <v>0.48181818181818181</v>
      </c>
      <c r="V17" s="74">
        <v>0.5</v>
      </c>
      <c r="W17" s="74">
        <v>0.98181818181818181</v>
      </c>
      <c r="X17" s="75">
        <v>0.35227272727272729</v>
      </c>
      <c r="Z17" s="48" t="s">
        <v>7</v>
      </c>
      <c r="AA17" s="18">
        <v>2</v>
      </c>
      <c r="AB17" s="18">
        <v>0</v>
      </c>
      <c r="AC17" s="18">
        <v>0</v>
      </c>
      <c r="AD17" s="18">
        <v>2.1</v>
      </c>
      <c r="AE17" s="18">
        <v>3</v>
      </c>
      <c r="AF17" s="18">
        <v>2</v>
      </c>
      <c r="AG17" s="18">
        <v>0</v>
      </c>
      <c r="AH17" s="18">
        <v>1</v>
      </c>
      <c r="AI17" s="18">
        <v>4</v>
      </c>
      <c r="AJ17" s="18">
        <v>0</v>
      </c>
      <c r="AK17" s="18">
        <v>1</v>
      </c>
      <c r="AL17" s="18">
        <v>0</v>
      </c>
      <c r="AM17" s="18">
        <v>0</v>
      </c>
      <c r="AN17" s="18">
        <v>0</v>
      </c>
      <c r="AO17" s="18">
        <v>11.587982832618025</v>
      </c>
      <c r="AP17" s="21">
        <v>2.5751072961373391</v>
      </c>
    </row>
    <row r="18" spans="2:42" x14ac:dyDescent="0.25">
      <c r="B18" s="48" t="s">
        <v>257</v>
      </c>
      <c r="C18" s="18">
        <v>1</v>
      </c>
      <c r="D18" s="18">
        <v>4</v>
      </c>
      <c r="E18" s="18">
        <v>4</v>
      </c>
      <c r="F18" s="18">
        <v>1</v>
      </c>
      <c r="G18" s="18">
        <v>1</v>
      </c>
      <c r="H18" s="18">
        <v>1</v>
      </c>
      <c r="I18" s="18">
        <v>0</v>
      </c>
      <c r="J18" s="18">
        <v>0</v>
      </c>
      <c r="K18" s="18">
        <v>0</v>
      </c>
      <c r="L18" s="18">
        <v>1</v>
      </c>
      <c r="M18" s="18">
        <v>0</v>
      </c>
      <c r="N18" s="18">
        <v>0</v>
      </c>
      <c r="O18" s="18">
        <v>1</v>
      </c>
      <c r="P18" s="18">
        <v>0</v>
      </c>
      <c r="Q18" s="18">
        <v>0</v>
      </c>
      <c r="R18" s="18">
        <v>2</v>
      </c>
      <c r="S18" s="18">
        <v>1</v>
      </c>
      <c r="T18" s="18">
        <v>0</v>
      </c>
      <c r="U18" s="74">
        <v>0.25</v>
      </c>
      <c r="V18" s="74">
        <v>0.25</v>
      </c>
      <c r="W18" s="74">
        <v>0.5</v>
      </c>
      <c r="X18" s="75">
        <v>0.25</v>
      </c>
      <c r="Z18" s="48" t="s">
        <v>20</v>
      </c>
      <c r="AA18" s="18">
        <v>1</v>
      </c>
      <c r="AB18" s="18">
        <v>0</v>
      </c>
      <c r="AC18" s="18">
        <v>0</v>
      </c>
      <c r="AD18" s="18">
        <v>1.1000000000000001</v>
      </c>
      <c r="AE18" s="18">
        <v>9</v>
      </c>
      <c r="AF18" s="18">
        <v>9</v>
      </c>
      <c r="AG18" s="18">
        <v>0</v>
      </c>
      <c r="AH18" s="18">
        <v>0</v>
      </c>
      <c r="AI18" s="18">
        <v>2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73.636363636363626</v>
      </c>
      <c r="AP18" s="21">
        <v>10</v>
      </c>
    </row>
    <row r="19" spans="2:42" ht="15.75" thickBot="1" x14ac:dyDescent="0.3">
      <c r="B19" s="48" t="s">
        <v>11</v>
      </c>
      <c r="C19" s="18">
        <v>37</v>
      </c>
      <c r="D19" s="18">
        <v>127</v>
      </c>
      <c r="E19" s="18">
        <v>109</v>
      </c>
      <c r="F19" s="18">
        <v>26</v>
      </c>
      <c r="G19" s="22">
        <v>42</v>
      </c>
      <c r="H19" s="22">
        <v>30</v>
      </c>
      <c r="I19" s="18">
        <v>6</v>
      </c>
      <c r="J19" s="18">
        <v>0</v>
      </c>
      <c r="K19" s="22">
        <v>6</v>
      </c>
      <c r="L19" s="22">
        <v>35</v>
      </c>
      <c r="M19" s="18">
        <v>13</v>
      </c>
      <c r="N19" s="18">
        <v>0</v>
      </c>
      <c r="O19" s="18">
        <v>17</v>
      </c>
      <c r="P19" s="18">
        <v>3</v>
      </c>
      <c r="Q19" s="18">
        <v>5</v>
      </c>
      <c r="R19" s="18">
        <v>6</v>
      </c>
      <c r="S19" s="18">
        <v>1</v>
      </c>
      <c r="T19" s="18">
        <v>0</v>
      </c>
      <c r="U19" s="74">
        <v>0.46400000000000002</v>
      </c>
      <c r="V19" s="93">
        <v>0.60550458715596334</v>
      </c>
      <c r="W19" s="167">
        <v>1.0695045871559634</v>
      </c>
      <c r="X19" s="76">
        <v>0.38532110091743121</v>
      </c>
      <c r="Z19" s="98" t="s">
        <v>54</v>
      </c>
      <c r="AA19" s="100">
        <f>SUM(AA5:AA18)</f>
        <v>100</v>
      </c>
      <c r="AB19" s="100">
        <f t="shared" ref="AB19:AN19" si="0">SUM(AB5:AB18)</f>
        <v>43</v>
      </c>
      <c r="AC19" s="100">
        <f t="shared" si="0"/>
        <v>13</v>
      </c>
      <c r="AD19" s="100">
        <v>282</v>
      </c>
      <c r="AE19" s="100">
        <f t="shared" si="0"/>
        <v>233</v>
      </c>
      <c r="AF19" s="100">
        <f t="shared" si="0"/>
        <v>354</v>
      </c>
      <c r="AG19" s="100">
        <f t="shared" si="0"/>
        <v>16</v>
      </c>
      <c r="AH19" s="100">
        <f t="shared" si="0"/>
        <v>284</v>
      </c>
      <c r="AI19" s="100">
        <f t="shared" si="0"/>
        <v>203</v>
      </c>
      <c r="AJ19" s="100">
        <f t="shared" si="0"/>
        <v>32</v>
      </c>
      <c r="AK19" s="100">
        <f t="shared" si="0"/>
        <v>65</v>
      </c>
      <c r="AL19" s="100">
        <f t="shared" si="0"/>
        <v>19</v>
      </c>
      <c r="AM19" s="100">
        <f t="shared" si="0"/>
        <v>19</v>
      </c>
      <c r="AN19" s="100">
        <f t="shared" si="0"/>
        <v>1</v>
      </c>
      <c r="AO19" s="214">
        <f>7.5*AE19/AD19</f>
        <v>6.1968085106382977</v>
      </c>
      <c r="AP19" s="99">
        <f>(AF19+AI19)/AD19</f>
        <v>1.9751773049645389</v>
      </c>
    </row>
    <row r="20" spans="2:42" x14ac:dyDescent="0.25">
      <c r="B20" s="95" t="s">
        <v>22</v>
      </c>
      <c r="C20" s="10">
        <v>29</v>
      </c>
      <c r="D20" s="10">
        <v>89</v>
      </c>
      <c r="E20" s="10">
        <v>70</v>
      </c>
      <c r="F20" s="10">
        <v>16</v>
      </c>
      <c r="G20" s="10">
        <v>21</v>
      </c>
      <c r="H20" s="10">
        <v>14</v>
      </c>
      <c r="I20" s="10">
        <v>5</v>
      </c>
      <c r="J20" s="10">
        <v>0</v>
      </c>
      <c r="K20" s="10">
        <v>2</v>
      </c>
      <c r="L20" s="10">
        <v>22</v>
      </c>
      <c r="M20" s="10">
        <v>15</v>
      </c>
      <c r="N20" s="10">
        <v>0</v>
      </c>
      <c r="O20" s="10">
        <v>25</v>
      </c>
      <c r="P20" s="10">
        <v>3</v>
      </c>
      <c r="Q20" s="10">
        <v>1</v>
      </c>
      <c r="R20" s="10">
        <v>4</v>
      </c>
      <c r="S20" s="10">
        <v>2</v>
      </c>
      <c r="T20" s="10">
        <v>0</v>
      </c>
      <c r="U20" s="128">
        <v>0.44318181818181818</v>
      </c>
      <c r="V20" s="128">
        <v>0.45714285714285713</v>
      </c>
      <c r="W20" s="128">
        <v>0.90032467532467531</v>
      </c>
      <c r="X20" s="129">
        <v>0.3</v>
      </c>
    </row>
    <row r="21" spans="2:42" x14ac:dyDescent="0.25">
      <c r="B21" s="95" t="s">
        <v>154</v>
      </c>
      <c r="C21" s="10">
        <v>1</v>
      </c>
      <c r="D21" s="10">
        <v>4</v>
      </c>
      <c r="E21" s="10">
        <v>3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28">
        <v>0.25</v>
      </c>
      <c r="V21" s="128">
        <v>0</v>
      </c>
      <c r="W21" s="128">
        <v>0.25</v>
      </c>
      <c r="X21" s="129">
        <v>0</v>
      </c>
    </row>
    <row r="22" spans="2:42" x14ac:dyDescent="0.25">
      <c r="B22" s="94" t="s">
        <v>97</v>
      </c>
      <c r="C22" s="10">
        <v>18</v>
      </c>
      <c r="D22" s="10">
        <v>51</v>
      </c>
      <c r="E22" s="10">
        <v>36</v>
      </c>
      <c r="F22" s="10">
        <v>9</v>
      </c>
      <c r="G22" s="10">
        <v>9</v>
      </c>
      <c r="H22" s="10">
        <v>7</v>
      </c>
      <c r="I22" s="10">
        <v>2</v>
      </c>
      <c r="J22" s="10">
        <v>0</v>
      </c>
      <c r="K22" s="10">
        <v>0</v>
      </c>
      <c r="L22" s="10">
        <v>4</v>
      </c>
      <c r="M22" s="10">
        <v>12</v>
      </c>
      <c r="N22" s="10">
        <v>1</v>
      </c>
      <c r="O22" s="10">
        <v>8</v>
      </c>
      <c r="P22" s="10">
        <v>1</v>
      </c>
      <c r="Q22" s="10">
        <v>0</v>
      </c>
      <c r="R22" s="10">
        <v>2</v>
      </c>
      <c r="S22" s="10">
        <v>1</v>
      </c>
      <c r="T22" s="10">
        <v>0</v>
      </c>
      <c r="U22" s="128">
        <v>0.44</v>
      </c>
      <c r="V22" s="128">
        <v>0.30555555555555558</v>
      </c>
      <c r="W22" s="128">
        <v>0.74555555555555553</v>
      </c>
      <c r="X22" s="129">
        <v>0.25</v>
      </c>
    </row>
    <row r="23" spans="2:42" x14ac:dyDescent="0.25">
      <c r="B23" s="48" t="s">
        <v>7</v>
      </c>
      <c r="C23" s="18">
        <v>10</v>
      </c>
      <c r="D23" s="18">
        <v>35</v>
      </c>
      <c r="E23" s="18">
        <v>29</v>
      </c>
      <c r="F23" s="18">
        <v>6</v>
      </c>
      <c r="G23" s="18">
        <v>6</v>
      </c>
      <c r="H23" s="18">
        <v>6</v>
      </c>
      <c r="I23" s="18">
        <v>0</v>
      </c>
      <c r="J23" s="18">
        <v>0</v>
      </c>
      <c r="K23" s="18">
        <v>0</v>
      </c>
      <c r="L23" s="18">
        <v>5</v>
      </c>
      <c r="M23" s="18">
        <v>2</v>
      </c>
      <c r="N23" s="18">
        <v>0</v>
      </c>
      <c r="O23" s="18">
        <v>9</v>
      </c>
      <c r="P23" s="18">
        <v>3</v>
      </c>
      <c r="Q23" s="18">
        <v>0</v>
      </c>
      <c r="R23" s="18">
        <v>1</v>
      </c>
      <c r="S23" s="18">
        <v>4</v>
      </c>
      <c r="T23" s="18">
        <v>0</v>
      </c>
      <c r="U23" s="74">
        <v>0.3235294117647059</v>
      </c>
      <c r="V23" s="74">
        <v>0.20689655172413793</v>
      </c>
      <c r="W23" s="74">
        <v>0.53042596348884385</v>
      </c>
      <c r="X23" s="75">
        <v>0.20689655172413793</v>
      </c>
    </row>
    <row r="24" spans="2:42" x14ac:dyDescent="0.25">
      <c r="B24" s="48" t="s">
        <v>157</v>
      </c>
      <c r="C24" s="18">
        <v>5</v>
      </c>
      <c r="D24" s="18">
        <v>12</v>
      </c>
      <c r="E24" s="18">
        <v>12</v>
      </c>
      <c r="F24" s="18">
        <v>3</v>
      </c>
      <c r="G24" s="18">
        <v>5</v>
      </c>
      <c r="H24" s="18">
        <v>3</v>
      </c>
      <c r="I24" s="18">
        <v>2</v>
      </c>
      <c r="J24" s="18">
        <v>0</v>
      </c>
      <c r="K24" s="18">
        <v>0</v>
      </c>
      <c r="L24" s="18">
        <v>1</v>
      </c>
      <c r="M24" s="18">
        <v>0</v>
      </c>
      <c r="N24" s="18">
        <v>0</v>
      </c>
      <c r="O24" s="18">
        <v>3</v>
      </c>
      <c r="P24" s="18">
        <v>0</v>
      </c>
      <c r="Q24" s="18">
        <v>1</v>
      </c>
      <c r="R24" s="18">
        <v>1</v>
      </c>
      <c r="S24" s="18">
        <v>0</v>
      </c>
      <c r="T24" s="18">
        <v>2</v>
      </c>
      <c r="U24" s="74">
        <v>0.41666666666666669</v>
      </c>
      <c r="V24" s="74">
        <v>0.58333333333333337</v>
      </c>
      <c r="W24" s="19">
        <v>1</v>
      </c>
      <c r="X24" s="75">
        <v>0.41666666666666669</v>
      </c>
    </row>
    <row r="25" spans="2:42" x14ac:dyDescent="0.25">
      <c r="B25" s="48" t="s">
        <v>160</v>
      </c>
      <c r="C25" s="18">
        <v>1</v>
      </c>
      <c r="D25" s="18">
        <v>5</v>
      </c>
      <c r="E25" s="18">
        <v>4</v>
      </c>
      <c r="F25" s="18">
        <v>1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1</v>
      </c>
      <c r="N25" s="18">
        <v>0</v>
      </c>
      <c r="O25" s="18">
        <v>1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74">
        <v>0.2</v>
      </c>
      <c r="V25" s="74">
        <v>0</v>
      </c>
      <c r="W25" s="74">
        <v>0.2</v>
      </c>
      <c r="X25" s="75">
        <v>0</v>
      </c>
    </row>
    <row r="26" spans="2:42" x14ac:dyDescent="0.25">
      <c r="B26" s="95" t="s">
        <v>12</v>
      </c>
      <c r="C26" s="3">
        <v>40</v>
      </c>
      <c r="D26" s="3">
        <v>139</v>
      </c>
      <c r="E26" s="3">
        <v>112</v>
      </c>
      <c r="F26" s="3">
        <v>33</v>
      </c>
      <c r="G26" s="10">
        <v>29</v>
      </c>
      <c r="H26" s="10">
        <v>21</v>
      </c>
      <c r="I26" s="10">
        <v>6</v>
      </c>
      <c r="J26" s="10">
        <v>1</v>
      </c>
      <c r="K26" s="10">
        <v>1</v>
      </c>
      <c r="L26" s="10">
        <v>27</v>
      </c>
      <c r="M26" s="10">
        <v>16</v>
      </c>
      <c r="N26" s="10">
        <v>0</v>
      </c>
      <c r="O26" s="10">
        <v>32</v>
      </c>
      <c r="P26" s="10">
        <v>8</v>
      </c>
      <c r="Q26" s="10">
        <v>3</v>
      </c>
      <c r="R26" s="10">
        <v>9</v>
      </c>
      <c r="S26" s="10">
        <v>11</v>
      </c>
      <c r="T26" s="10">
        <v>1</v>
      </c>
      <c r="U26" s="128">
        <v>0.38970588235294118</v>
      </c>
      <c r="V26" s="128">
        <v>0.35714285714285715</v>
      </c>
      <c r="W26" s="128">
        <v>0.74684873949579833</v>
      </c>
      <c r="X26" s="129">
        <v>0.25892857142857145</v>
      </c>
    </row>
    <row r="27" spans="2:42" x14ac:dyDescent="0.25">
      <c r="B27" s="95" t="s">
        <v>23</v>
      </c>
      <c r="C27" s="10">
        <v>24</v>
      </c>
      <c r="D27" s="10">
        <v>65</v>
      </c>
      <c r="E27" s="10">
        <v>54</v>
      </c>
      <c r="F27" s="10">
        <v>7</v>
      </c>
      <c r="G27" s="10">
        <v>11</v>
      </c>
      <c r="H27" s="10">
        <v>9</v>
      </c>
      <c r="I27" s="10">
        <v>1</v>
      </c>
      <c r="J27" s="10">
        <v>0</v>
      </c>
      <c r="K27" s="10">
        <v>1</v>
      </c>
      <c r="L27" s="10">
        <v>13</v>
      </c>
      <c r="M27" s="10">
        <v>8</v>
      </c>
      <c r="N27" s="10">
        <v>0</v>
      </c>
      <c r="O27" s="10">
        <v>13</v>
      </c>
      <c r="P27" s="10">
        <v>1</v>
      </c>
      <c r="Q27" s="10">
        <v>0</v>
      </c>
      <c r="R27" s="10">
        <v>1</v>
      </c>
      <c r="S27" s="10">
        <v>0</v>
      </c>
      <c r="T27" s="10">
        <v>0</v>
      </c>
      <c r="U27" s="128">
        <v>0.31746031746031744</v>
      </c>
      <c r="V27" s="128">
        <v>0.27777777777777779</v>
      </c>
      <c r="W27" s="128">
        <v>0.59523809523809523</v>
      </c>
      <c r="X27" s="129">
        <v>0.20370370370370369</v>
      </c>
    </row>
    <row r="28" spans="2:42" x14ac:dyDescent="0.25">
      <c r="B28" s="95" t="s">
        <v>6</v>
      </c>
      <c r="C28" s="10">
        <v>30</v>
      </c>
      <c r="D28" s="10">
        <v>120</v>
      </c>
      <c r="E28" s="10">
        <v>101</v>
      </c>
      <c r="F28" s="10">
        <v>22</v>
      </c>
      <c r="G28" s="10">
        <v>36</v>
      </c>
      <c r="H28" s="10">
        <v>28</v>
      </c>
      <c r="I28" s="10">
        <v>7</v>
      </c>
      <c r="J28" s="10">
        <v>0</v>
      </c>
      <c r="K28" s="10">
        <v>1</v>
      </c>
      <c r="L28" s="10">
        <v>21</v>
      </c>
      <c r="M28" s="10">
        <v>14</v>
      </c>
      <c r="N28" s="10">
        <v>1</v>
      </c>
      <c r="O28" s="10">
        <v>13</v>
      </c>
      <c r="P28" s="10">
        <v>4</v>
      </c>
      <c r="Q28" s="10">
        <v>3</v>
      </c>
      <c r="R28" s="10">
        <v>7</v>
      </c>
      <c r="S28" s="10">
        <v>3</v>
      </c>
      <c r="T28" s="10">
        <v>0</v>
      </c>
      <c r="U28" s="128">
        <v>0.45</v>
      </c>
      <c r="V28" s="128">
        <v>0.45544554455445546</v>
      </c>
      <c r="W28" s="128">
        <v>0.90544554455445547</v>
      </c>
      <c r="X28" s="129">
        <v>0.35643564356435642</v>
      </c>
    </row>
    <row r="29" spans="2:42" x14ac:dyDescent="0.25">
      <c r="B29" s="48" t="s">
        <v>104</v>
      </c>
      <c r="C29" s="18">
        <v>19</v>
      </c>
      <c r="D29" s="18">
        <v>85</v>
      </c>
      <c r="E29" s="18">
        <v>76</v>
      </c>
      <c r="F29" s="18">
        <v>21</v>
      </c>
      <c r="G29" s="18">
        <v>29</v>
      </c>
      <c r="H29" s="18">
        <v>20</v>
      </c>
      <c r="I29" s="18">
        <v>6</v>
      </c>
      <c r="J29" s="22">
        <v>2</v>
      </c>
      <c r="K29" s="18">
        <v>1</v>
      </c>
      <c r="L29" s="18">
        <v>18</v>
      </c>
      <c r="M29" s="18">
        <v>8</v>
      </c>
      <c r="N29" s="18">
        <v>0</v>
      </c>
      <c r="O29" s="18">
        <v>17</v>
      </c>
      <c r="P29" s="18">
        <v>1</v>
      </c>
      <c r="Q29" s="18">
        <v>0</v>
      </c>
      <c r="R29" s="18">
        <v>3</v>
      </c>
      <c r="S29" s="18">
        <v>4</v>
      </c>
      <c r="T29" s="18">
        <v>1</v>
      </c>
      <c r="U29" s="74">
        <v>0.44705882352941179</v>
      </c>
      <c r="V29" s="74">
        <v>0.55263157894736847</v>
      </c>
      <c r="W29" s="19">
        <v>0.99969040247678032</v>
      </c>
      <c r="X29" s="75">
        <v>0.38157894736842107</v>
      </c>
    </row>
    <row r="30" spans="2:42" ht="15.75" thickBot="1" x14ac:dyDescent="0.3">
      <c r="B30" s="97" t="s">
        <v>54</v>
      </c>
      <c r="C30" s="102">
        <f>SUM(C5:C29)</f>
        <v>451</v>
      </c>
      <c r="D30" s="102">
        <f t="shared" ref="D30:T30" si="1">SUM(D5:D29)</f>
        <v>1518</v>
      </c>
      <c r="E30" s="102">
        <f t="shared" si="1"/>
        <v>1213</v>
      </c>
      <c r="F30" s="102">
        <f t="shared" si="1"/>
        <v>299</v>
      </c>
      <c r="G30" s="102">
        <f t="shared" si="1"/>
        <v>365</v>
      </c>
      <c r="H30" s="102">
        <f t="shared" si="1"/>
        <v>276</v>
      </c>
      <c r="I30" s="102">
        <f t="shared" si="1"/>
        <v>65</v>
      </c>
      <c r="J30" s="102">
        <f t="shared" si="1"/>
        <v>5</v>
      </c>
      <c r="K30" s="102">
        <f t="shared" si="1"/>
        <v>19</v>
      </c>
      <c r="L30" s="102">
        <f t="shared" si="1"/>
        <v>254</v>
      </c>
      <c r="M30" s="102">
        <f t="shared" si="1"/>
        <v>226</v>
      </c>
      <c r="N30" s="102">
        <f t="shared" si="1"/>
        <v>3</v>
      </c>
      <c r="O30" s="102">
        <f t="shared" si="1"/>
        <v>296</v>
      </c>
      <c r="P30" s="102">
        <f t="shared" si="1"/>
        <v>58</v>
      </c>
      <c r="Q30" s="102">
        <f t="shared" si="1"/>
        <v>46</v>
      </c>
      <c r="R30" s="102">
        <f t="shared" si="1"/>
        <v>62</v>
      </c>
      <c r="S30" s="102">
        <f t="shared" si="1"/>
        <v>73</v>
      </c>
      <c r="T30" s="102">
        <f t="shared" si="1"/>
        <v>6</v>
      </c>
      <c r="U30" s="131">
        <v>0.433</v>
      </c>
      <c r="V30" s="131">
        <v>0.41</v>
      </c>
      <c r="W30" s="131">
        <v>0.84299999999999997</v>
      </c>
      <c r="X30" s="132">
        <v>0.30099999999999999</v>
      </c>
    </row>
    <row r="31" spans="2:42" x14ac:dyDescent="0.25">
      <c r="B31" s="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2"/>
      <c r="V31" s="12"/>
      <c r="W31" s="12"/>
      <c r="X31" s="12"/>
    </row>
    <row r="32" spans="2:42" x14ac:dyDescent="0.25">
      <c r="T32" s="10"/>
      <c r="U32" s="10"/>
      <c r="V32" s="10"/>
      <c r="W32" s="10"/>
      <c r="X32" s="10"/>
    </row>
    <row r="33" spans="20:24" x14ac:dyDescent="0.25">
      <c r="T33" s="10"/>
      <c r="U33" s="10"/>
      <c r="V33" s="10"/>
      <c r="W33" s="10"/>
      <c r="X33" s="10"/>
    </row>
    <row r="34" spans="20:24" x14ac:dyDescent="0.25">
      <c r="T34" s="10"/>
      <c r="U34" s="10"/>
      <c r="V34" s="10"/>
      <c r="W34" s="10"/>
      <c r="X34" s="10"/>
    </row>
    <row r="35" spans="20:24" x14ac:dyDescent="0.25">
      <c r="T35" s="10"/>
      <c r="U35" s="10"/>
      <c r="V35" s="10"/>
      <c r="W35" s="10"/>
      <c r="X35" s="10"/>
    </row>
    <row r="36" spans="20:24" x14ac:dyDescent="0.25">
      <c r="T36" s="10"/>
      <c r="U36" s="10"/>
      <c r="V36" s="10"/>
      <c r="W36" s="10"/>
      <c r="X36" s="10"/>
    </row>
    <row r="37" spans="20:24" x14ac:dyDescent="0.25">
      <c r="T37" s="10"/>
      <c r="U37" s="10"/>
      <c r="V37" s="10"/>
      <c r="W37" s="10"/>
      <c r="X37" s="10"/>
    </row>
    <row r="38" spans="20:24" x14ac:dyDescent="0.25">
      <c r="T38" s="10"/>
      <c r="U38" s="10"/>
      <c r="V38" s="10"/>
      <c r="W38" s="10"/>
      <c r="X38" s="10"/>
    </row>
    <row r="39" spans="20:24" x14ac:dyDescent="0.25">
      <c r="T39" s="10"/>
      <c r="U39" s="10"/>
      <c r="V39" s="10"/>
      <c r="W39" s="10"/>
      <c r="X39" s="10"/>
    </row>
    <row r="40" spans="20:24" x14ac:dyDescent="0.25">
      <c r="T40" s="10"/>
      <c r="U40" s="10"/>
      <c r="V40" s="10"/>
      <c r="W40" s="10"/>
      <c r="X40" s="10"/>
    </row>
    <row r="41" spans="20:24" x14ac:dyDescent="0.25">
      <c r="T41" s="10"/>
      <c r="U41" s="10"/>
      <c r="V41" s="10"/>
      <c r="W41" s="10"/>
      <c r="X41" s="10"/>
    </row>
    <row r="42" spans="20:24" x14ac:dyDescent="0.25">
      <c r="T42" s="10"/>
      <c r="U42" s="10"/>
      <c r="V42" s="10"/>
      <c r="W42" s="10"/>
      <c r="X42" s="10"/>
    </row>
    <row r="43" spans="20:24" x14ac:dyDescent="0.25">
      <c r="T43" s="10"/>
      <c r="U43" s="10"/>
      <c r="V43" s="10"/>
      <c r="W43" s="10"/>
      <c r="X43" s="10"/>
    </row>
    <row r="44" spans="20:24" x14ac:dyDescent="0.25">
      <c r="T44" s="10"/>
      <c r="U44" s="10"/>
      <c r="V44" s="10"/>
      <c r="W44" s="10"/>
      <c r="X44" s="10"/>
    </row>
    <row r="45" spans="20:24" x14ac:dyDescent="0.25">
      <c r="T45" s="10"/>
      <c r="U45" s="10"/>
      <c r="V45" s="10"/>
      <c r="W45" s="10"/>
      <c r="X45" s="10"/>
    </row>
    <row r="46" spans="20:24" x14ac:dyDescent="0.25">
      <c r="T46" s="10"/>
      <c r="U46" s="10"/>
      <c r="V46" s="10"/>
      <c r="W46" s="10"/>
      <c r="X46" s="10"/>
    </row>
    <row r="47" spans="20:24" x14ac:dyDescent="0.25">
      <c r="T47" s="10"/>
      <c r="U47" s="10"/>
      <c r="V47" s="10"/>
      <c r="W47" s="10"/>
      <c r="X47" s="10"/>
    </row>
    <row r="48" spans="20:24" x14ac:dyDescent="0.25">
      <c r="T48" s="10"/>
      <c r="U48" s="10"/>
      <c r="V48" s="10"/>
      <c r="W48" s="10"/>
      <c r="X48" s="10"/>
    </row>
    <row r="49" spans="20:24" x14ac:dyDescent="0.25">
      <c r="T49" s="10"/>
      <c r="U49" s="10"/>
      <c r="V49" s="10"/>
      <c r="W49" s="10"/>
      <c r="X49" s="10"/>
    </row>
  </sheetData>
  <sortState xmlns:xlrd2="http://schemas.microsoft.com/office/spreadsheetml/2017/richdata2" ref="B5:X29">
    <sortCondition ref="B5:B29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May Update</vt:lpstr>
      <vt:lpstr>June Update</vt:lpstr>
      <vt:lpstr>July Update</vt:lpstr>
      <vt:lpstr>August Update</vt:lpstr>
      <vt:lpstr>Batting by month</vt:lpstr>
      <vt:lpstr>Pitching by Month</vt:lpstr>
      <vt:lpstr>2026 Regular Season</vt:lpstr>
      <vt:lpstr>2026 Tournaments</vt:lpstr>
      <vt:lpstr>2026 Combined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Burke</dc:creator>
  <cp:lastModifiedBy>Steve Burke</cp:lastModifiedBy>
  <cp:lastPrinted>2026-07-26T17:12:30Z</cp:lastPrinted>
  <dcterms:created xsi:type="dcterms:W3CDTF">2024-05-13T03:18:51Z</dcterms:created>
  <dcterms:modified xsi:type="dcterms:W3CDTF">2026-08-20T02:45:46Z</dcterms:modified>
</cp:coreProperties>
</file>