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Misc\Baseball\Kids Baseball\Mike's Baseball\Website\2026\"/>
    </mc:Choice>
  </mc:AlternateContent>
  <xr:revisionPtr revIDLastSave="0" documentId="13_ncr:1_{2900E370-3095-44D6-80D1-1BBEE84FD895}" xr6:coauthVersionLast="47" xr6:coauthVersionMax="47" xr10:uidLastSave="{00000000-0000-0000-0000-000000000000}"/>
  <bookViews>
    <workbookView xWindow="-120" yWindow="-120" windowWidth="29040" windowHeight="15720" tabRatio="794" xr2:uid="{486D8D31-30C6-4DDD-BB8B-0958CB0AED9B}"/>
  </bookViews>
  <sheets>
    <sheet name="May Update" sheetId="3" r:id="rId1"/>
    <sheet name="July Update" sheetId="19" state="hidden" r:id="rId2"/>
    <sheet name="Aug Update" sheetId="8" state="hidden" r:id="rId3"/>
    <sheet name="August Update" sheetId="20" state="hidden" r:id="rId4"/>
    <sheet name="June Update" sheetId="6" state="hidden" r:id="rId5"/>
    <sheet name="Batting by month" sheetId="4" r:id="rId6"/>
    <sheet name="Pitching by Month" sheetId="5" r:id="rId7"/>
    <sheet name="2026 Regular Season" sheetId="21" state="hidden" r:id="rId8"/>
    <sheet name="2026 tournaments" sheetId="25" state="hidden" r:id="rId9"/>
    <sheet name="2026" sheetId="26" state="hidden" r:id="rId10"/>
    <sheet name="Regular Season" sheetId="11" state="hidden" r:id="rId11"/>
    <sheet name="Tournaments" sheetId="17" state="hidden" r:id="rId12"/>
    <sheet name="2024 Season" sheetId="18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4" i="5" l="1"/>
  <c r="E234" i="5"/>
  <c r="F234" i="5"/>
  <c r="G234" i="5"/>
  <c r="H234" i="5"/>
  <c r="I234" i="5"/>
  <c r="K234" i="5"/>
  <c r="L234" i="5"/>
  <c r="M234" i="5"/>
  <c r="N234" i="5"/>
  <c r="O234" i="5"/>
  <c r="P234" i="5"/>
  <c r="Q234" i="5"/>
  <c r="R234" i="5"/>
  <c r="S23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D196" i="5"/>
  <c r="E196" i="5"/>
  <c r="F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D139" i="5"/>
  <c r="E139" i="5"/>
  <c r="F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Q51" i="6"/>
  <c r="F53" i="6"/>
  <c r="D53" i="6"/>
  <c r="E53" i="6"/>
  <c r="G53" i="6"/>
  <c r="H53" i="6"/>
  <c r="I53" i="6"/>
  <c r="J234" i="5" s="1"/>
  <c r="J53" i="6"/>
  <c r="K53" i="6"/>
  <c r="L53" i="6"/>
  <c r="M53" i="6"/>
  <c r="N53" i="6"/>
  <c r="O53" i="6"/>
  <c r="P53" i="6"/>
  <c r="C53" i="6"/>
  <c r="R51" i="6"/>
  <c r="Q42" i="6"/>
  <c r="R42" i="6"/>
  <c r="Q43" i="6"/>
  <c r="R43" i="6"/>
  <c r="Q44" i="6"/>
  <c r="R44" i="6"/>
  <c r="Q45" i="6"/>
  <c r="R45" i="6"/>
  <c r="Q46" i="6"/>
  <c r="R46" i="6"/>
  <c r="Q47" i="6"/>
  <c r="R47" i="6"/>
  <c r="Q48" i="6"/>
  <c r="R48" i="6"/>
  <c r="Q49" i="6"/>
  <c r="R49" i="6"/>
  <c r="Q50" i="6"/>
  <c r="R50" i="6"/>
  <c r="Q52" i="6"/>
  <c r="R52" i="6"/>
  <c r="Q41" i="6"/>
  <c r="R41" i="6"/>
  <c r="X450" i="4"/>
  <c r="X43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D323" i="4"/>
  <c r="D326" i="4" s="1"/>
  <c r="E323" i="4"/>
  <c r="E326" i="4" s="1"/>
  <c r="F323" i="4"/>
  <c r="F326" i="4" s="1"/>
  <c r="G323" i="4"/>
  <c r="G326" i="4" s="1"/>
  <c r="G337" i="4" s="1"/>
  <c r="H323" i="4"/>
  <c r="H326" i="4" s="1"/>
  <c r="I323" i="4"/>
  <c r="I326" i="4" s="1"/>
  <c r="J323" i="4"/>
  <c r="J326" i="4" s="1"/>
  <c r="K323" i="4"/>
  <c r="K326" i="4" s="1"/>
  <c r="L323" i="4"/>
  <c r="L326" i="4" s="1"/>
  <c r="L337" i="4" s="1"/>
  <c r="M323" i="4"/>
  <c r="M326" i="4" s="1"/>
  <c r="M337" i="4" s="1"/>
  <c r="N323" i="4"/>
  <c r="N326" i="4" s="1"/>
  <c r="O323" i="4"/>
  <c r="O326" i="4" s="1"/>
  <c r="P323" i="4"/>
  <c r="P326" i="4" s="1"/>
  <c r="Q323" i="4"/>
  <c r="Q326" i="4" s="1"/>
  <c r="Q337" i="4" s="1"/>
  <c r="R323" i="4"/>
  <c r="R326" i="4" s="1"/>
  <c r="S323" i="4"/>
  <c r="S326" i="4" s="1"/>
  <c r="T323" i="4"/>
  <c r="T326" i="4" s="1"/>
  <c r="U323" i="4"/>
  <c r="U326" i="4" s="1"/>
  <c r="V323" i="4"/>
  <c r="W323" i="4"/>
  <c r="X323" i="4"/>
  <c r="Y323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X57" i="4"/>
  <c r="X38" i="4"/>
  <c r="V62" i="4"/>
  <c r="W62" i="4"/>
  <c r="X62" i="4"/>
  <c r="Y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C37" i="6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D360" i="4"/>
  <c r="D364" i="4" s="1"/>
  <c r="E360" i="4"/>
  <c r="E364" i="4" s="1"/>
  <c r="F360" i="4"/>
  <c r="G360" i="4"/>
  <c r="G364" i="4" s="1"/>
  <c r="H360" i="4"/>
  <c r="H364" i="4" s="1"/>
  <c r="I360" i="4"/>
  <c r="I364" i="4" s="1"/>
  <c r="J360" i="4"/>
  <c r="J364" i="4" s="1"/>
  <c r="K360" i="4"/>
  <c r="K364" i="4" s="1"/>
  <c r="L360" i="4"/>
  <c r="L364" i="4" s="1"/>
  <c r="M360" i="4"/>
  <c r="M364" i="4" s="1"/>
  <c r="N360" i="4"/>
  <c r="N364" i="4" s="1"/>
  <c r="O360" i="4"/>
  <c r="O364" i="4" s="1"/>
  <c r="P360" i="4"/>
  <c r="P364" i="4" s="1"/>
  <c r="Q360" i="4"/>
  <c r="Q364" i="4" s="1"/>
  <c r="R360" i="4"/>
  <c r="R364" i="4" s="1"/>
  <c r="S360" i="4"/>
  <c r="S364" i="4" s="1"/>
  <c r="T360" i="4"/>
  <c r="T364" i="4" s="1"/>
  <c r="U360" i="4"/>
  <c r="U364" i="4" s="1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Y304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30" i="3"/>
  <c r="V29" i="3"/>
  <c r="V28" i="3"/>
  <c r="V27" i="3"/>
  <c r="W27" i="3" s="1"/>
  <c r="V26" i="3"/>
  <c r="W304" i="4" s="1"/>
  <c r="V25" i="3"/>
  <c r="W285" i="4" s="1"/>
  <c r="V24" i="3"/>
  <c r="V23" i="3"/>
  <c r="V22" i="3"/>
  <c r="V21" i="3"/>
  <c r="V20" i="3"/>
  <c r="V19" i="3"/>
  <c r="V18" i="3"/>
  <c r="V17" i="3"/>
  <c r="V16" i="3"/>
  <c r="W16" i="3" s="1"/>
  <c r="V15" i="3"/>
  <c r="U15" i="3"/>
  <c r="U18" i="3"/>
  <c r="U19" i="3"/>
  <c r="U20" i="3"/>
  <c r="V42" i="4" s="1"/>
  <c r="U21" i="3"/>
  <c r="U22" i="3"/>
  <c r="U23" i="3"/>
  <c r="U24" i="3"/>
  <c r="U25" i="3"/>
  <c r="U26" i="3"/>
  <c r="V304" i="4" s="1"/>
  <c r="U28" i="3"/>
  <c r="U30" i="3"/>
  <c r="V398" i="4" s="1"/>
  <c r="F364" i="4"/>
  <c r="C31" i="3"/>
  <c r="E157" i="4"/>
  <c r="E168" i="4" s="1"/>
  <c r="F157" i="4"/>
  <c r="F168" i="4" s="1"/>
  <c r="M157" i="4"/>
  <c r="M168" i="4" s="1"/>
  <c r="D157" i="4"/>
  <c r="D168" i="4" s="1"/>
  <c r="G157" i="4"/>
  <c r="G168" i="4" s="1"/>
  <c r="H157" i="4"/>
  <c r="H168" i="4" s="1"/>
  <c r="I157" i="4"/>
  <c r="I168" i="4" s="1"/>
  <c r="J157" i="4"/>
  <c r="J168" i="4" s="1"/>
  <c r="K157" i="4"/>
  <c r="K168" i="4" s="1"/>
  <c r="L157" i="4"/>
  <c r="L168" i="4" s="1"/>
  <c r="N157" i="4"/>
  <c r="N168" i="4" s="1"/>
  <c r="O157" i="4"/>
  <c r="O168" i="4" s="1"/>
  <c r="P157" i="4"/>
  <c r="P168" i="4" s="1"/>
  <c r="Q157" i="4"/>
  <c r="Q168" i="4" s="1"/>
  <c r="R157" i="4"/>
  <c r="R168" i="4" s="1"/>
  <c r="S157" i="4"/>
  <c r="S168" i="4" s="1"/>
  <c r="T157" i="4"/>
  <c r="T168" i="4" s="1"/>
  <c r="U157" i="4"/>
  <c r="U168" i="4" s="1"/>
  <c r="Q45" i="3"/>
  <c r="Q46" i="3"/>
  <c r="D5" i="3"/>
  <c r="J8" i="3"/>
  <c r="J9" i="3"/>
  <c r="J10" i="3"/>
  <c r="W266" i="4" l="1"/>
  <c r="W135" i="4"/>
  <c r="V341" i="4"/>
  <c r="W172" i="4"/>
  <c r="V210" i="4"/>
  <c r="V191" i="4"/>
  <c r="W15" i="3"/>
  <c r="W25" i="3"/>
  <c r="W360" i="4"/>
  <c r="W18" i="3"/>
  <c r="W19" i="3"/>
  <c r="X135" i="4" s="1"/>
  <c r="W341" i="4"/>
  <c r="W28" i="3"/>
  <c r="W20" i="3"/>
  <c r="W191" i="4"/>
  <c r="W23" i="3"/>
  <c r="W30" i="3"/>
  <c r="W210" i="4"/>
  <c r="W21" i="3"/>
  <c r="V360" i="4"/>
  <c r="V379" i="4"/>
  <c r="W24" i="3"/>
  <c r="W229" i="4"/>
  <c r="V229" i="4"/>
  <c r="W22" i="3"/>
  <c r="W379" i="4"/>
  <c r="V135" i="4"/>
  <c r="Q53" i="6"/>
  <c r="R53" i="6"/>
  <c r="Q436" i="4"/>
  <c r="P436" i="4"/>
  <c r="G436" i="4"/>
  <c r="F436" i="4"/>
  <c r="I436" i="4"/>
  <c r="D436" i="4"/>
  <c r="M436" i="4"/>
  <c r="U436" i="4"/>
  <c r="K436" i="4"/>
  <c r="O436" i="4"/>
  <c r="T436" i="4"/>
  <c r="J436" i="4"/>
  <c r="E436" i="4"/>
  <c r="S436" i="4"/>
  <c r="N436" i="4"/>
  <c r="L436" i="4"/>
  <c r="R436" i="4"/>
  <c r="H436" i="4"/>
  <c r="S337" i="4"/>
  <c r="U435" i="4"/>
  <c r="M435" i="4"/>
  <c r="E435" i="4"/>
  <c r="V266" i="4"/>
  <c r="W29" i="3"/>
  <c r="X379" i="4" s="1"/>
  <c r="T435" i="4"/>
  <c r="T439" i="4" s="1"/>
  <c r="T450" i="4" s="1"/>
  <c r="J435" i="4"/>
  <c r="V172" i="4"/>
  <c r="W398" i="4"/>
  <c r="S435" i="4"/>
  <c r="I435" i="4"/>
  <c r="W42" i="4"/>
  <c r="V285" i="4"/>
  <c r="L435" i="4"/>
  <c r="N435" i="4"/>
  <c r="F435" i="4"/>
  <c r="F439" i="4" s="1"/>
  <c r="F450" i="4" s="1"/>
  <c r="K435" i="4"/>
  <c r="W17" i="3"/>
  <c r="H435" i="4"/>
  <c r="D435" i="4"/>
  <c r="P435" i="4"/>
  <c r="O435" i="4"/>
  <c r="R435" i="4"/>
  <c r="W26" i="3"/>
  <c r="X304" i="4" s="1"/>
  <c r="Q435" i="4"/>
  <c r="G435" i="4"/>
  <c r="G439" i="4" s="1"/>
  <c r="G450" i="4" s="1"/>
  <c r="D233" i="4"/>
  <c r="D244" i="4" s="1"/>
  <c r="V326" i="4"/>
  <c r="J337" i="4"/>
  <c r="T337" i="4"/>
  <c r="N337" i="4"/>
  <c r="E337" i="4"/>
  <c r="O337" i="4"/>
  <c r="D337" i="4"/>
  <c r="F337" i="4"/>
  <c r="P337" i="4"/>
  <c r="R337" i="4"/>
  <c r="Y326" i="4"/>
  <c r="K337" i="4"/>
  <c r="U337" i="4"/>
  <c r="J375" i="4"/>
  <c r="T375" i="4"/>
  <c r="K375" i="4"/>
  <c r="U375" i="4"/>
  <c r="H337" i="4"/>
  <c r="W326" i="4"/>
  <c r="X326" i="4" s="1"/>
  <c r="I337" i="4"/>
  <c r="G375" i="4"/>
  <c r="M375" i="4"/>
  <c r="E375" i="4"/>
  <c r="O375" i="4"/>
  <c r="N375" i="4"/>
  <c r="P375" i="4"/>
  <c r="Q375" i="4"/>
  <c r="D375" i="4"/>
  <c r="Y364" i="4"/>
  <c r="L375" i="4"/>
  <c r="F375" i="4"/>
  <c r="V364" i="4"/>
  <c r="R375" i="4"/>
  <c r="S375" i="4"/>
  <c r="W364" i="4"/>
  <c r="I375" i="4"/>
  <c r="H375" i="4"/>
  <c r="J3" i="3"/>
  <c r="J6" i="3"/>
  <c r="J5" i="3"/>
  <c r="J4" i="3"/>
  <c r="D10" i="3"/>
  <c r="D9" i="3"/>
  <c r="D4" i="3"/>
  <c r="X191" i="4" l="1"/>
  <c r="X285" i="4"/>
  <c r="X341" i="4"/>
  <c r="X266" i="4"/>
  <c r="X210" i="4"/>
  <c r="X360" i="4"/>
  <c r="X398" i="4"/>
  <c r="X42" i="4"/>
  <c r="X172" i="4"/>
  <c r="X229" i="4"/>
  <c r="P439" i="4"/>
  <c r="P450" i="4" s="1"/>
  <c r="U439" i="4"/>
  <c r="U450" i="4" s="1"/>
  <c r="D439" i="4"/>
  <c r="D450" i="4" s="1"/>
  <c r="Q439" i="4"/>
  <c r="Q450" i="4" s="1"/>
  <c r="H439" i="4"/>
  <c r="H450" i="4" s="1"/>
  <c r="L439" i="4"/>
  <c r="L450" i="4" s="1"/>
  <c r="R439" i="4"/>
  <c r="R450" i="4" s="1"/>
  <c r="O439" i="4"/>
  <c r="O450" i="4" s="1"/>
  <c r="M439" i="4"/>
  <c r="M450" i="4" s="1"/>
  <c r="N439" i="4"/>
  <c r="N450" i="4" s="1"/>
  <c r="I439" i="4"/>
  <c r="I450" i="4" s="1"/>
  <c r="S439" i="4"/>
  <c r="S450" i="4" s="1"/>
  <c r="E439" i="4"/>
  <c r="E450" i="4" s="1"/>
  <c r="K439" i="4"/>
  <c r="K450" i="4" s="1"/>
  <c r="J439" i="4"/>
  <c r="J450" i="4" s="1"/>
  <c r="W337" i="4"/>
  <c r="X364" i="4"/>
  <c r="Y337" i="4"/>
  <c r="V337" i="4"/>
  <c r="W375" i="4"/>
  <c r="Y375" i="4"/>
  <c r="V375" i="4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Q41" i="3"/>
  <c r="R119" i="5" l="1"/>
  <c r="X337" i="4"/>
  <c r="X375" i="4"/>
  <c r="R195" i="5"/>
  <c r="F47" i="3"/>
  <c r="Q44" i="3"/>
  <c r="R176" i="5" s="1"/>
  <c r="Q42" i="3"/>
  <c r="R138" i="5" s="1"/>
  <c r="Q40" i="3"/>
  <c r="Q39" i="3"/>
  <c r="D157" i="5"/>
  <c r="D161" i="5" s="1"/>
  <c r="D172" i="5" s="1"/>
  <c r="E157" i="5"/>
  <c r="E161" i="5" s="1"/>
  <c r="E172" i="5" s="1"/>
  <c r="F157" i="5"/>
  <c r="F161" i="5" s="1"/>
  <c r="F172" i="5" s="1"/>
  <c r="G157" i="5"/>
  <c r="G161" i="5" s="1"/>
  <c r="G172" i="5" s="1"/>
  <c r="H157" i="5"/>
  <c r="H161" i="5" s="1"/>
  <c r="I157" i="5"/>
  <c r="I161" i="5" s="1"/>
  <c r="J157" i="5"/>
  <c r="J161" i="5" s="1"/>
  <c r="J172" i="5" s="1"/>
  <c r="K157" i="5"/>
  <c r="K161" i="5" s="1"/>
  <c r="K172" i="5" s="1"/>
  <c r="L157" i="5"/>
  <c r="L161" i="5" s="1"/>
  <c r="L172" i="5" s="1"/>
  <c r="M157" i="5"/>
  <c r="M161" i="5" s="1"/>
  <c r="M172" i="5" s="1"/>
  <c r="N157" i="5"/>
  <c r="N161" i="5" s="1"/>
  <c r="N172" i="5" s="1"/>
  <c r="O157" i="5"/>
  <c r="O161" i="5" s="1"/>
  <c r="O172" i="5" s="1"/>
  <c r="P157" i="5"/>
  <c r="P161" i="5" s="1"/>
  <c r="P172" i="5" s="1"/>
  <c r="Q157" i="5"/>
  <c r="Q161" i="5" s="1"/>
  <c r="Q172" i="5" s="1"/>
  <c r="D81" i="5"/>
  <c r="D85" i="5" s="1"/>
  <c r="E81" i="5"/>
  <c r="E85" i="5" s="1"/>
  <c r="F81" i="5"/>
  <c r="F85" i="5" s="1"/>
  <c r="G81" i="5"/>
  <c r="G85" i="5" s="1"/>
  <c r="H81" i="5"/>
  <c r="H85" i="5" s="1"/>
  <c r="I81" i="5"/>
  <c r="I85" i="5" s="1"/>
  <c r="J81" i="5"/>
  <c r="J85" i="5" s="1"/>
  <c r="K81" i="5"/>
  <c r="K85" i="5" s="1"/>
  <c r="L81" i="5"/>
  <c r="L85" i="5" s="1"/>
  <c r="M81" i="5"/>
  <c r="M85" i="5" s="1"/>
  <c r="N81" i="5"/>
  <c r="N85" i="5" s="1"/>
  <c r="O81" i="5"/>
  <c r="O85" i="5" s="1"/>
  <c r="P81" i="5"/>
  <c r="P85" i="5" s="1"/>
  <c r="Q81" i="5"/>
  <c r="Q85" i="5" s="1"/>
  <c r="R36" i="3"/>
  <c r="R37" i="3"/>
  <c r="S43" i="5" s="1"/>
  <c r="R38" i="3"/>
  <c r="R39" i="3"/>
  <c r="R40" i="3"/>
  <c r="R41" i="3"/>
  <c r="S119" i="5" s="1"/>
  <c r="R42" i="3"/>
  <c r="R43" i="3"/>
  <c r="S157" i="5" s="1"/>
  <c r="R44" i="3"/>
  <c r="S176" i="5" s="1"/>
  <c r="R45" i="3"/>
  <c r="S195" i="5" s="1"/>
  <c r="R46" i="3"/>
  <c r="Q36" i="3"/>
  <c r="R24" i="5" s="1"/>
  <c r="Q37" i="3"/>
  <c r="Q38" i="3"/>
  <c r="R62" i="5" s="1"/>
  <c r="Q43" i="3"/>
  <c r="R157" i="5" s="1"/>
  <c r="R214" i="5"/>
  <c r="D47" i="3"/>
  <c r="E233" i="5" s="1"/>
  <c r="E47" i="3"/>
  <c r="F233" i="5" s="1"/>
  <c r="G47" i="3"/>
  <c r="H47" i="3"/>
  <c r="I233" i="5" s="1"/>
  <c r="I47" i="3"/>
  <c r="J233" i="5" s="1"/>
  <c r="J47" i="3"/>
  <c r="K233" i="5" s="1"/>
  <c r="K47" i="3"/>
  <c r="L233" i="5" s="1"/>
  <c r="L47" i="3"/>
  <c r="M233" i="5" s="1"/>
  <c r="M47" i="3"/>
  <c r="N233" i="5" s="1"/>
  <c r="N47" i="3"/>
  <c r="O233" i="5" s="1"/>
  <c r="O47" i="3"/>
  <c r="P233" i="5" s="1"/>
  <c r="P47" i="3"/>
  <c r="Q233" i="5" s="1"/>
  <c r="C47" i="3"/>
  <c r="D233" i="5" s="1"/>
  <c r="V14" i="3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D214" i="5"/>
  <c r="D218" i="5" s="1"/>
  <c r="D229" i="5" s="1"/>
  <c r="E214" i="5"/>
  <c r="E218" i="5" s="1"/>
  <c r="E229" i="5" s="1"/>
  <c r="F214" i="5"/>
  <c r="F218" i="5" s="1"/>
  <c r="F229" i="5" s="1"/>
  <c r="G214" i="5"/>
  <c r="G218" i="5" s="1"/>
  <c r="G229" i="5" s="1"/>
  <c r="H214" i="5"/>
  <c r="H218" i="5" s="1"/>
  <c r="I214" i="5"/>
  <c r="I218" i="5" s="1"/>
  <c r="J214" i="5"/>
  <c r="J218" i="5" s="1"/>
  <c r="J229" i="5" s="1"/>
  <c r="K214" i="5"/>
  <c r="K218" i="5" s="1"/>
  <c r="K229" i="5" s="1"/>
  <c r="L214" i="5"/>
  <c r="L218" i="5" s="1"/>
  <c r="L229" i="5" s="1"/>
  <c r="M214" i="5"/>
  <c r="M218" i="5" s="1"/>
  <c r="M229" i="5" s="1"/>
  <c r="N214" i="5"/>
  <c r="N218" i="5" s="1"/>
  <c r="N229" i="5" s="1"/>
  <c r="O214" i="5"/>
  <c r="O218" i="5" s="1"/>
  <c r="O229" i="5" s="1"/>
  <c r="P214" i="5"/>
  <c r="P218" i="5" s="1"/>
  <c r="P229" i="5" s="1"/>
  <c r="Q214" i="5"/>
  <c r="Q218" i="5" s="1"/>
  <c r="D195" i="5"/>
  <c r="D199" i="5" s="1"/>
  <c r="E195" i="5"/>
  <c r="E199" i="5" s="1"/>
  <c r="F195" i="5"/>
  <c r="F199" i="5" s="1"/>
  <c r="H195" i="5"/>
  <c r="H199" i="5" s="1"/>
  <c r="I195" i="5"/>
  <c r="I199" i="5" s="1"/>
  <c r="J195" i="5"/>
  <c r="J199" i="5" s="1"/>
  <c r="K195" i="5"/>
  <c r="K199" i="5" s="1"/>
  <c r="L195" i="5"/>
  <c r="L199" i="5" s="1"/>
  <c r="M195" i="5"/>
  <c r="M199" i="5" s="1"/>
  <c r="N195" i="5"/>
  <c r="N199" i="5" s="1"/>
  <c r="O195" i="5"/>
  <c r="O199" i="5" s="1"/>
  <c r="P195" i="5"/>
  <c r="P199" i="5" s="1"/>
  <c r="Q195" i="5"/>
  <c r="Q199" i="5" s="1"/>
  <c r="D176" i="5"/>
  <c r="D180" i="5" s="1"/>
  <c r="E176" i="5"/>
  <c r="E180" i="5" s="1"/>
  <c r="F176" i="5"/>
  <c r="F180" i="5" s="1"/>
  <c r="G176" i="5"/>
  <c r="H176" i="5"/>
  <c r="H180" i="5" s="1"/>
  <c r="I176" i="5"/>
  <c r="I180" i="5" s="1"/>
  <c r="J176" i="5"/>
  <c r="J180" i="5" s="1"/>
  <c r="K176" i="5"/>
  <c r="K180" i="5" s="1"/>
  <c r="L176" i="5"/>
  <c r="L180" i="5" s="1"/>
  <c r="M176" i="5"/>
  <c r="M180" i="5" s="1"/>
  <c r="N176" i="5"/>
  <c r="N180" i="5" s="1"/>
  <c r="O176" i="5"/>
  <c r="O180" i="5" s="1"/>
  <c r="P176" i="5"/>
  <c r="P180" i="5" s="1"/>
  <c r="Q176" i="5"/>
  <c r="Q180" i="5" s="1"/>
  <c r="D138" i="5"/>
  <c r="D142" i="5" s="1"/>
  <c r="E138" i="5"/>
  <c r="E142" i="5" s="1"/>
  <c r="F138" i="5"/>
  <c r="F142" i="5" s="1"/>
  <c r="G138" i="5"/>
  <c r="G142" i="5" s="1"/>
  <c r="H138" i="5"/>
  <c r="H142" i="5" s="1"/>
  <c r="I138" i="5"/>
  <c r="I142" i="5" s="1"/>
  <c r="J138" i="5"/>
  <c r="J142" i="5" s="1"/>
  <c r="K138" i="5"/>
  <c r="K142" i="5" s="1"/>
  <c r="L138" i="5"/>
  <c r="L142" i="5" s="1"/>
  <c r="M138" i="5"/>
  <c r="M142" i="5" s="1"/>
  <c r="N138" i="5"/>
  <c r="N142" i="5" s="1"/>
  <c r="O138" i="5"/>
  <c r="O142" i="5" s="1"/>
  <c r="P138" i="5"/>
  <c r="P142" i="5" s="1"/>
  <c r="Q138" i="5"/>
  <c r="Q142" i="5" s="1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D100" i="5"/>
  <c r="D104" i="5" s="1"/>
  <c r="E100" i="5"/>
  <c r="E104" i="5" s="1"/>
  <c r="F100" i="5"/>
  <c r="F104" i="5" s="1"/>
  <c r="G100" i="5"/>
  <c r="G104" i="5" s="1"/>
  <c r="H100" i="5"/>
  <c r="H104" i="5" s="1"/>
  <c r="I100" i="5"/>
  <c r="I104" i="5" s="1"/>
  <c r="J100" i="5"/>
  <c r="J104" i="5" s="1"/>
  <c r="K100" i="5"/>
  <c r="K104" i="5" s="1"/>
  <c r="L100" i="5"/>
  <c r="L104" i="5" s="1"/>
  <c r="M100" i="5"/>
  <c r="M104" i="5" s="1"/>
  <c r="N100" i="5"/>
  <c r="N104" i="5" s="1"/>
  <c r="O100" i="5"/>
  <c r="O104" i="5" s="1"/>
  <c r="P100" i="5"/>
  <c r="P104" i="5" s="1"/>
  <c r="Q100" i="5"/>
  <c r="Q104" i="5" s="1"/>
  <c r="D62" i="5"/>
  <c r="D66" i="5" s="1"/>
  <c r="E62" i="5"/>
  <c r="E66" i="5" s="1"/>
  <c r="F62" i="5"/>
  <c r="F66" i="5" s="1"/>
  <c r="G62" i="5"/>
  <c r="G66" i="5" s="1"/>
  <c r="H62" i="5"/>
  <c r="H66" i="5" s="1"/>
  <c r="I62" i="5"/>
  <c r="I66" i="5" s="1"/>
  <c r="J62" i="5"/>
  <c r="J66" i="5" s="1"/>
  <c r="K62" i="5"/>
  <c r="K66" i="5" s="1"/>
  <c r="L62" i="5"/>
  <c r="L66" i="5" s="1"/>
  <c r="M62" i="5"/>
  <c r="M66" i="5" s="1"/>
  <c r="N62" i="5"/>
  <c r="N66" i="5" s="1"/>
  <c r="O62" i="5"/>
  <c r="O66" i="5" s="1"/>
  <c r="P62" i="5"/>
  <c r="P66" i="5" s="1"/>
  <c r="Q62" i="5"/>
  <c r="Q66" i="5" s="1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D24" i="5"/>
  <c r="D28" i="5" s="1"/>
  <c r="E24" i="5"/>
  <c r="E28" i="5" s="1"/>
  <c r="F24" i="5"/>
  <c r="F28" i="5" s="1"/>
  <c r="G24" i="5"/>
  <c r="G28" i="5" s="1"/>
  <c r="H24" i="5"/>
  <c r="H28" i="5" s="1"/>
  <c r="I24" i="5"/>
  <c r="I28" i="5" s="1"/>
  <c r="J24" i="5"/>
  <c r="J28" i="5" s="1"/>
  <c r="K24" i="5"/>
  <c r="K28" i="5" s="1"/>
  <c r="L24" i="5"/>
  <c r="L28" i="5" s="1"/>
  <c r="M24" i="5"/>
  <c r="M28" i="5" s="1"/>
  <c r="N24" i="5"/>
  <c r="N28" i="5" s="1"/>
  <c r="O24" i="5"/>
  <c r="O28" i="5" s="1"/>
  <c r="P24" i="5"/>
  <c r="P28" i="5" s="1"/>
  <c r="Q24" i="5"/>
  <c r="Q28" i="5" s="1"/>
  <c r="R35" i="3"/>
  <c r="S5" i="5" s="1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X14" i="3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X16" i="3"/>
  <c r="Q35" i="3"/>
  <c r="R5" i="5" s="1"/>
  <c r="U14" i="3"/>
  <c r="X25" i="3"/>
  <c r="X20" i="3"/>
  <c r="X15" i="3"/>
  <c r="X19" i="3"/>
  <c r="Y135" i="4" s="1"/>
  <c r="X21" i="3"/>
  <c r="X24" i="3"/>
  <c r="X27" i="3"/>
  <c r="X30" i="3"/>
  <c r="Y398" i="4" s="1"/>
  <c r="X23" i="3"/>
  <c r="X18" i="3"/>
  <c r="X28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D31" i="3"/>
  <c r="S81" i="5" l="1"/>
  <c r="R43" i="5"/>
  <c r="S62" i="5"/>
  <c r="R81" i="5"/>
  <c r="S214" i="5"/>
  <c r="S24" i="5"/>
  <c r="R100" i="5"/>
  <c r="Q47" i="3"/>
  <c r="R233" i="5" s="1"/>
  <c r="H233" i="5"/>
  <c r="S138" i="5"/>
  <c r="S100" i="5"/>
  <c r="Y4" i="4"/>
  <c r="Y23" i="4"/>
  <c r="Y172" i="4"/>
  <c r="W23" i="4"/>
  <c r="W61" i="4"/>
  <c r="V23" i="4"/>
  <c r="V61" i="4"/>
  <c r="Y285" i="4"/>
  <c r="Y229" i="4"/>
  <c r="W4" i="4"/>
  <c r="W116" i="4"/>
  <c r="W120" i="4" s="1"/>
  <c r="W131" i="4" s="1"/>
  <c r="Y116" i="4"/>
  <c r="Y120" i="4" s="1"/>
  <c r="Y131" i="4" s="1"/>
  <c r="V4" i="4"/>
  <c r="V116" i="4"/>
  <c r="V120" i="4" s="1"/>
  <c r="V131" i="4" s="1"/>
  <c r="Y191" i="4"/>
  <c r="Y61" i="4"/>
  <c r="Y360" i="4"/>
  <c r="Y379" i="4"/>
  <c r="Y42" i="4"/>
  <c r="Y46" i="4" s="1"/>
  <c r="Y210" i="4"/>
  <c r="Y341" i="4"/>
  <c r="Y266" i="4"/>
  <c r="X31" i="3"/>
  <c r="X46" i="4"/>
  <c r="V46" i="4"/>
  <c r="Q237" i="5"/>
  <c r="Q247" i="5" s="1"/>
  <c r="G244" i="4"/>
  <c r="O244" i="4"/>
  <c r="E244" i="4"/>
  <c r="R244" i="4"/>
  <c r="Q262" i="4"/>
  <c r="G262" i="4"/>
  <c r="P244" i="4"/>
  <c r="F244" i="4"/>
  <c r="P262" i="4"/>
  <c r="F262" i="4"/>
  <c r="Q244" i="4"/>
  <c r="D131" i="4"/>
  <c r="U262" i="4"/>
  <c r="K262" i="4"/>
  <c r="J244" i="4"/>
  <c r="M262" i="4"/>
  <c r="T244" i="4"/>
  <c r="M244" i="4"/>
  <c r="L244" i="4"/>
  <c r="L262" i="4"/>
  <c r="N262" i="4"/>
  <c r="O262" i="4"/>
  <c r="K244" i="4"/>
  <c r="T262" i="4"/>
  <c r="J262" i="4"/>
  <c r="S244" i="4"/>
  <c r="S262" i="4"/>
  <c r="E262" i="4"/>
  <c r="N244" i="4"/>
  <c r="D262" i="4"/>
  <c r="U244" i="4"/>
  <c r="R262" i="4"/>
  <c r="M237" i="5"/>
  <c r="M247" i="5" s="1"/>
  <c r="N237" i="5"/>
  <c r="N247" i="5" s="1"/>
  <c r="O237" i="5"/>
  <c r="O247" i="5" s="1"/>
  <c r="K237" i="5"/>
  <c r="K247" i="5" s="1"/>
  <c r="I237" i="5"/>
  <c r="L237" i="5"/>
  <c r="L247" i="5" s="1"/>
  <c r="J237" i="5"/>
  <c r="J247" i="5" s="1"/>
  <c r="F237" i="5"/>
  <c r="F247" i="5" s="1"/>
  <c r="V31" i="3"/>
  <c r="W46" i="4"/>
  <c r="U31" i="3"/>
  <c r="P237" i="5"/>
  <c r="P247" i="5" s="1"/>
  <c r="E237" i="5"/>
  <c r="E247" i="5" s="1"/>
  <c r="D237" i="5"/>
  <c r="D247" i="5" s="1"/>
  <c r="R47" i="3"/>
  <c r="S233" i="5" s="1"/>
  <c r="S161" i="5"/>
  <c r="I172" i="5"/>
  <c r="S172" i="5" s="1"/>
  <c r="R161" i="5"/>
  <c r="H172" i="5"/>
  <c r="R172" i="5" s="1"/>
  <c r="G237" i="5"/>
  <c r="G247" i="5" s="1"/>
  <c r="N134" i="5"/>
  <c r="E115" i="5"/>
  <c r="G115" i="5"/>
  <c r="H115" i="5"/>
  <c r="J115" i="5"/>
  <c r="L115" i="5"/>
  <c r="N115" i="5"/>
  <c r="O115" i="5"/>
  <c r="Q229" i="5"/>
  <c r="O134" i="5"/>
  <c r="D115" i="5"/>
  <c r="F115" i="5"/>
  <c r="I115" i="5"/>
  <c r="K115" i="5"/>
  <c r="M115" i="5"/>
  <c r="P115" i="5"/>
  <c r="E9" i="5"/>
  <c r="E20" i="5" s="1"/>
  <c r="D20" i="5"/>
  <c r="S218" i="5"/>
  <c r="I229" i="5"/>
  <c r="S229" i="5" s="1"/>
  <c r="R218" i="5"/>
  <c r="H229" i="5"/>
  <c r="R229" i="5" s="1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F9" i="5"/>
  <c r="F20" i="5" s="1"/>
  <c r="G9" i="5"/>
  <c r="G20" i="5" s="1"/>
  <c r="H9" i="5"/>
  <c r="I9" i="5"/>
  <c r="I20" i="5" s="1"/>
  <c r="J9" i="5"/>
  <c r="J20" i="5" s="1"/>
  <c r="K9" i="5"/>
  <c r="K20" i="5" s="1"/>
  <c r="L9" i="5"/>
  <c r="M9" i="5"/>
  <c r="M20" i="5" s="1"/>
  <c r="N9" i="5"/>
  <c r="N20" i="5" s="1"/>
  <c r="O9" i="5"/>
  <c r="O20" i="5" s="1"/>
  <c r="P9" i="5"/>
  <c r="P20" i="5" s="1"/>
  <c r="Q9" i="5"/>
  <c r="Q20" i="5" s="1"/>
  <c r="F153" i="5"/>
  <c r="I153" i="5"/>
  <c r="L153" i="5"/>
  <c r="N153" i="5"/>
  <c r="Q153" i="5"/>
  <c r="D39" i="5"/>
  <c r="H39" i="5"/>
  <c r="L39" i="5"/>
  <c r="O39" i="5"/>
  <c r="E210" i="5"/>
  <c r="H210" i="5"/>
  <c r="K210" i="5"/>
  <c r="N210" i="5"/>
  <c r="Q210" i="5"/>
  <c r="F191" i="5"/>
  <c r="H191" i="5"/>
  <c r="K191" i="5"/>
  <c r="N191" i="5"/>
  <c r="P134" i="5"/>
  <c r="E96" i="5"/>
  <c r="G96" i="5"/>
  <c r="I96" i="5"/>
  <c r="L96" i="5"/>
  <c r="O96" i="5"/>
  <c r="E153" i="5"/>
  <c r="J153" i="5"/>
  <c r="P153" i="5"/>
  <c r="F39" i="5"/>
  <c r="G39" i="5"/>
  <c r="J39" i="5"/>
  <c r="M39" i="5"/>
  <c r="P39" i="5"/>
  <c r="Q39" i="5"/>
  <c r="F210" i="5"/>
  <c r="I210" i="5"/>
  <c r="L210" i="5"/>
  <c r="O210" i="5"/>
  <c r="E191" i="5"/>
  <c r="I191" i="5"/>
  <c r="L191" i="5"/>
  <c r="O191" i="5"/>
  <c r="Q191" i="5"/>
  <c r="Q115" i="5"/>
  <c r="H96" i="5"/>
  <c r="K96" i="5"/>
  <c r="N96" i="5"/>
  <c r="G153" i="5"/>
  <c r="H153" i="5"/>
  <c r="K153" i="5"/>
  <c r="O153" i="5"/>
  <c r="E39" i="5"/>
  <c r="I39" i="5"/>
  <c r="K39" i="5"/>
  <c r="N39" i="5"/>
  <c r="J210" i="5"/>
  <c r="M210" i="5"/>
  <c r="P210" i="5"/>
  <c r="D191" i="5"/>
  <c r="G191" i="5"/>
  <c r="J191" i="5"/>
  <c r="M191" i="5"/>
  <c r="P191" i="5"/>
  <c r="D96" i="5"/>
  <c r="F96" i="5"/>
  <c r="J96" i="5"/>
  <c r="M96" i="5"/>
  <c r="P96" i="5"/>
  <c r="I244" i="4"/>
  <c r="W233" i="4"/>
  <c r="H244" i="4"/>
  <c r="Y233" i="4"/>
  <c r="V233" i="4"/>
  <c r="P281" i="4"/>
  <c r="Q281" i="4"/>
  <c r="R281" i="4"/>
  <c r="M281" i="4"/>
  <c r="N281" i="4"/>
  <c r="O281" i="4"/>
  <c r="J281" i="4"/>
  <c r="K281" i="4"/>
  <c r="L281" i="4"/>
  <c r="D281" i="4"/>
  <c r="E281" i="4"/>
  <c r="F281" i="4"/>
  <c r="G281" i="4"/>
  <c r="S281" i="4"/>
  <c r="T281" i="4"/>
  <c r="U281" i="4"/>
  <c r="V270" i="4"/>
  <c r="Y270" i="4"/>
  <c r="H281" i="4"/>
  <c r="W270" i="4"/>
  <c r="I281" i="4"/>
  <c r="W251" i="4"/>
  <c r="I262" i="4"/>
  <c r="V251" i="4"/>
  <c r="Y251" i="4"/>
  <c r="H262" i="4"/>
  <c r="M153" i="5"/>
  <c r="D210" i="5"/>
  <c r="D134" i="5"/>
  <c r="E134" i="5"/>
  <c r="F134" i="5"/>
  <c r="G134" i="5"/>
  <c r="I134" i="5"/>
  <c r="J134" i="5"/>
  <c r="K134" i="5"/>
  <c r="L134" i="5"/>
  <c r="M134" i="5"/>
  <c r="Q134" i="5"/>
  <c r="H134" i="5"/>
  <c r="Q96" i="5"/>
  <c r="D153" i="5"/>
  <c r="R104" i="5"/>
  <c r="S85" i="5"/>
  <c r="R85" i="5"/>
  <c r="S104" i="5"/>
  <c r="R66" i="5"/>
  <c r="S199" i="5"/>
  <c r="R199" i="5"/>
  <c r="S142" i="5"/>
  <c r="R142" i="5"/>
  <c r="S66" i="5"/>
  <c r="S28" i="5"/>
  <c r="R28" i="5"/>
  <c r="S180" i="5"/>
  <c r="R180" i="5"/>
  <c r="S123" i="5"/>
  <c r="R123" i="5"/>
  <c r="W14" i="3"/>
  <c r="U112" i="4"/>
  <c r="T112" i="4"/>
  <c r="S112" i="4"/>
  <c r="R112" i="4"/>
  <c r="Q112" i="4"/>
  <c r="P112" i="4"/>
  <c r="O112" i="4"/>
  <c r="N112" i="4"/>
  <c r="M112" i="4"/>
  <c r="L112" i="4"/>
  <c r="K112" i="4"/>
  <c r="J112" i="4"/>
  <c r="D112" i="4"/>
  <c r="E112" i="4"/>
  <c r="G112" i="4"/>
  <c r="F112" i="4"/>
  <c r="I112" i="4"/>
  <c r="W101" i="4"/>
  <c r="H112" i="4"/>
  <c r="Y101" i="4"/>
  <c r="V101" i="4"/>
  <c r="S225" i="4"/>
  <c r="I225" i="4"/>
  <c r="Y308" i="4"/>
  <c r="J319" i="4"/>
  <c r="T319" i="4"/>
  <c r="K319" i="4"/>
  <c r="R319" i="4"/>
  <c r="R225" i="4"/>
  <c r="M319" i="4"/>
  <c r="D319" i="4"/>
  <c r="N319" i="4"/>
  <c r="E319" i="4"/>
  <c r="O319" i="4"/>
  <c r="F319" i="4"/>
  <c r="G319" i="4"/>
  <c r="Q319" i="4"/>
  <c r="L319" i="4"/>
  <c r="P319" i="4"/>
  <c r="V308" i="4"/>
  <c r="S319" i="4"/>
  <c r="U319" i="4"/>
  <c r="H319" i="4"/>
  <c r="W308" i="4"/>
  <c r="I319" i="4"/>
  <c r="N225" i="4"/>
  <c r="O225" i="4"/>
  <c r="Q225" i="4"/>
  <c r="D225" i="4"/>
  <c r="E225" i="4"/>
  <c r="P225" i="4"/>
  <c r="G225" i="4"/>
  <c r="T225" i="4"/>
  <c r="K225" i="4"/>
  <c r="F225" i="4"/>
  <c r="L225" i="4"/>
  <c r="M225" i="4"/>
  <c r="U225" i="4"/>
  <c r="H225" i="4"/>
  <c r="J225" i="4"/>
  <c r="X23" i="4" l="1"/>
  <c r="X61" i="4"/>
  <c r="X4" i="4"/>
  <c r="X116" i="4"/>
  <c r="X120" i="4" s="1"/>
  <c r="X131" i="4" s="1"/>
  <c r="R77" i="5"/>
  <c r="H237" i="5"/>
  <c r="R153" i="5"/>
  <c r="W244" i="4"/>
  <c r="W262" i="4"/>
  <c r="X233" i="4"/>
  <c r="R115" i="5"/>
  <c r="W31" i="3"/>
  <c r="R134" i="5"/>
  <c r="S115" i="5"/>
  <c r="S77" i="5"/>
  <c r="H20" i="5"/>
  <c r="R20" i="5" s="1"/>
  <c r="R9" i="5"/>
  <c r="S9" i="5"/>
  <c r="L20" i="5"/>
  <c r="S20" i="5" s="1"/>
  <c r="S210" i="5"/>
  <c r="R96" i="5"/>
  <c r="R210" i="5"/>
  <c r="R39" i="5"/>
  <c r="S39" i="5"/>
  <c r="S153" i="5"/>
  <c r="R191" i="5"/>
  <c r="S96" i="5"/>
  <c r="S191" i="5"/>
  <c r="X251" i="4"/>
  <c r="W281" i="4"/>
  <c r="V244" i="4"/>
  <c r="Y244" i="4"/>
  <c r="Y281" i="4"/>
  <c r="V281" i="4"/>
  <c r="X270" i="4"/>
  <c r="Y262" i="4"/>
  <c r="V262" i="4"/>
  <c r="S134" i="5"/>
  <c r="X101" i="4"/>
  <c r="W112" i="4"/>
  <c r="V112" i="4"/>
  <c r="Y112" i="4"/>
  <c r="X308" i="4"/>
  <c r="X214" i="4"/>
  <c r="W319" i="4"/>
  <c r="Y319" i="4"/>
  <c r="V319" i="4"/>
  <c r="X262" i="4" l="1"/>
  <c r="X244" i="4"/>
  <c r="R237" i="5"/>
  <c r="H247" i="5"/>
  <c r="R247" i="5" s="1"/>
  <c r="X281" i="4"/>
  <c r="S237" i="5"/>
  <c r="I247" i="5"/>
  <c r="S247" i="5" s="1"/>
  <c r="X112" i="4"/>
  <c r="X319" i="4"/>
  <c r="X225" i="4"/>
  <c r="G47" i="5" l="1"/>
  <c r="D8" i="4"/>
  <c r="D27" i="4"/>
  <c r="D19" i="4" l="1"/>
  <c r="G58" i="5"/>
  <c r="D383" i="4"/>
  <c r="D394" i="4" s="1"/>
  <c r="E383" i="4"/>
  <c r="E394" i="4" s="1"/>
  <c r="F383" i="4"/>
  <c r="F394" i="4" s="1"/>
  <c r="G383" i="4"/>
  <c r="G394" i="4" s="1"/>
  <c r="H383" i="4"/>
  <c r="H394" i="4" s="1"/>
  <c r="I383" i="4"/>
  <c r="I394" i="4" s="1"/>
  <c r="J383" i="4"/>
  <c r="J394" i="4" s="1"/>
  <c r="K383" i="4"/>
  <c r="K394" i="4" s="1"/>
  <c r="L383" i="4"/>
  <c r="L394" i="4" s="1"/>
  <c r="M383" i="4"/>
  <c r="M394" i="4" s="1"/>
  <c r="N383" i="4"/>
  <c r="N394" i="4" s="1"/>
  <c r="O383" i="4"/>
  <c r="O394" i="4" s="1"/>
  <c r="P383" i="4"/>
  <c r="P394" i="4" s="1"/>
  <c r="Q383" i="4"/>
  <c r="Q394" i="4" s="1"/>
  <c r="R383" i="4"/>
  <c r="R394" i="4" s="1"/>
  <c r="S383" i="4"/>
  <c r="S394" i="4" s="1"/>
  <c r="T383" i="4"/>
  <c r="T394" i="4" s="1"/>
  <c r="U383" i="4"/>
  <c r="U394" i="4" s="1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AP15" i="18"/>
  <c r="AP12" i="18"/>
  <c r="AP13" i="18"/>
  <c r="AP9" i="18"/>
  <c r="AP6" i="18"/>
  <c r="AP11" i="18"/>
  <c r="AP14" i="18"/>
  <c r="AO4" i="17"/>
  <c r="AP5" i="18"/>
  <c r="AP7" i="18"/>
  <c r="AP18" i="18"/>
  <c r="AP8" i="18"/>
  <c r="AP10" i="18"/>
  <c r="AQ8" i="18"/>
  <c r="AQ18" i="18"/>
  <c r="AQ7" i="18"/>
  <c r="AQ5" i="18"/>
  <c r="AQ14" i="18"/>
  <c r="AQ11" i="18"/>
  <c r="AQ6" i="18"/>
  <c r="AQ9" i="18"/>
  <c r="AP4" i="18"/>
  <c r="AQ4" i="18"/>
  <c r="AQ13" i="18"/>
  <c r="AQ12" i="18"/>
  <c r="AP16" i="18"/>
  <c r="AQ16" i="18"/>
  <c r="AP17" i="18"/>
  <c r="AQ17" i="18"/>
  <c r="AQ15" i="18"/>
  <c r="AQ10" i="18"/>
  <c r="AI19" i="18"/>
  <c r="AG19" i="18"/>
  <c r="AH19" i="18"/>
  <c r="AJ19" i="18"/>
  <c r="AK19" i="18"/>
  <c r="AL19" i="18"/>
  <c r="AM19" i="18"/>
  <c r="AN19" i="18"/>
  <c r="AO19" i="18"/>
  <c r="AF19" i="18"/>
  <c r="AC19" i="18"/>
  <c r="AB19" i="18"/>
  <c r="AE19" i="18"/>
  <c r="U5" i="18"/>
  <c r="V5" i="18"/>
  <c r="X5" i="18"/>
  <c r="U6" i="18"/>
  <c r="V6" i="18"/>
  <c r="X6" i="18"/>
  <c r="U7" i="18"/>
  <c r="V7" i="18"/>
  <c r="X7" i="18"/>
  <c r="U8" i="18"/>
  <c r="V8" i="18"/>
  <c r="X8" i="18"/>
  <c r="U9" i="18"/>
  <c r="V9" i="18"/>
  <c r="X9" i="18"/>
  <c r="U10" i="18"/>
  <c r="V10" i="18"/>
  <c r="X10" i="18"/>
  <c r="U11" i="18"/>
  <c r="V11" i="18"/>
  <c r="X11" i="18"/>
  <c r="U12" i="18"/>
  <c r="V12" i="18"/>
  <c r="X12" i="18"/>
  <c r="U13" i="18"/>
  <c r="V13" i="18"/>
  <c r="X13" i="18"/>
  <c r="U14" i="18"/>
  <c r="V14" i="18"/>
  <c r="X14" i="18"/>
  <c r="U15" i="18"/>
  <c r="V15" i="18"/>
  <c r="X15" i="18"/>
  <c r="U16" i="18"/>
  <c r="V16" i="18"/>
  <c r="X16" i="18"/>
  <c r="U17" i="18"/>
  <c r="V17" i="18"/>
  <c r="X17" i="18"/>
  <c r="U18" i="18"/>
  <c r="V18" i="18"/>
  <c r="X18" i="18"/>
  <c r="U19" i="18"/>
  <c r="V19" i="18"/>
  <c r="X19" i="18"/>
  <c r="U20" i="18"/>
  <c r="V20" i="18"/>
  <c r="X20" i="18"/>
  <c r="U21" i="18"/>
  <c r="V21" i="18"/>
  <c r="X21" i="18"/>
  <c r="U22" i="18"/>
  <c r="V22" i="18"/>
  <c r="X22" i="18"/>
  <c r="U23" i="18"/>
  <c r="V23" i="18"/>
  <c r="X23" i="18"/>
  <c r="U24" i="18"/>
  <c r="V24" i="18"/>
  <c r="X24" i="18"/>
  <c r="U25" i="18"/>
  <c r="V25" i="18"/>
  <c r="X25" i="18"/>
  <c r="U26" i="18"/>
  <c r="V26" i="18"/>
  <c r="X26" i="18"/>
  <c r="U27" i="18"/>
  <c r="V27" i="18"/>
  <c r="X27" i="18"/>
  <c r="U28" i="18"/>
  <c r="V28" i="18"/>
  <c r="X28" i="18"/>
  <c r="X4" i="18"/>
  <c r="V4" i="18"/>
  <c r="U4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C29" i="18"/>
  <c r="AP8" i="17"/>
  <c r="AP5" i="17"/>
  <c r="AP6" i="17"/>
  <c r="AP7" i="17"/>
  <c r="AP9" i="17"/>
  <c r="AP10" i="17"/>
  <c r="AP11" i="17"/>
  <c r="AP12" i="17"/>
  <c r="AP13" i="17"/>
  <c r="AP14" i="17"/>
  <c r="AP15" i="17"/>
  <c r="AP4" i="17"/>
  <c r="AO5" i="17"/>
  <c r="AO6" i="17"/>
  <c r="AO7" i="17"/>
  <c r="AO8" i="17"/>
  <c r="AO9" i="17"/>
  <c r="AO10" i="17"/>
  <c r="AO11" i="17"/>
  <c r="AO12" i="17"/>
  <c r="AO13" i="17"/>
  <c r="AO14" i="17"/>
  <c r="AO15" i="17"/>
  <c r="AB16" i="17"/>
  <c r="AC16" i="17"/>
  <c r="AD16" i="17"/>
  <c r="AE16" i="17"/>
  <c r="AO16" i="17" s="1"/>
  <c r="AF16" i="17"/>
  <c r="AG16" i="17"/>
  <c r="AH16" i="17"/>
  <c r="AI16" i="17"/>
  <c r="AJ16" i="17"/>
  <c r="AK16" i="17"/>
  <c r="AL16" i="17"/>
  <c r="AM16" i="17"/>
  <c r="AN16" i="17"/>
  <c r="AA16" i="17"/>
  <c r="U5" i="17"/>
  <c r="V5" i="17"/>
  <c r="X5" i="17"/>
  <c r="U6" i="17"/>
  <c r="V6" i="17"/>
  <c r="X6" i="17"/>
  <c r="U7" i="17"/>
  <c r="V7" i="17"/>
  <c r="X7" i="17"/>
  <c r="U8" i="17"/>
  <c r="V8" i="17"/>
  <c r="X8" i="17"/>
  <c r="U9" i="17"/>
  <c r="V9" i="17"/>
  <c r="X9" i="17"/>
  <c r="U10" i="17"/>
  <c r="V10" i="17"/>
  <c r="X10" i="17"/>
  <c r="U11" i="17"/>
  <c r="V11" i="17"/>
  <c r="X11" i="17"/>
  <c r="U12" i="17"/>
  <c r="V12" i="17"/>
  <c r="X12" i="17"/>
  <c r="U13" i="17"/>
  <c r="V13" i="17"/>
  <c r="X13" i="17"/>
  <c r="U14" i="17"/>
  <c r="V14" i="17"/>
  <c r="X14" i="17"/>
  <c r="U15" i="17"/>
  <c r="V15" i="17"/>
  <c r="X15" i="17"/>
  <c r="U16" i="17"/>
  <c r="V16" i="17"/>
  <c r="X16" i="17"/>
  <c r="U17" i="17"/>
  <c r="V17" i="17"/>
  <c r="X17" i="17"/>
  <c r="U18" i="17"/>
  <c r="V18" i="17"/>
  <c r="X18" i="17"/>
  <c r="U19" i="17"/>
  <c r="V19" i="17"/>
  <c r="X19" i="17"/>
  <c r="U20" i="17"/>
  <c r="V20" i="17"/>
  <c r="X20" i="17"/>
  <c r="U21" i="17"/>
  <c r="V21" i="17"/>
  <c r="X21" i="17"/>
  <c r="X4" i="17"/>
  <c r="V4" i="17"/>
  <c r="U4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C22" i="17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7" i="11"/>
  <c r="AP7" i="11"/>
  <c r="AO17" i="11"/>
  <c r="AP17" i="11"/>
  <c r="AO6" i="11"/>
  <c r="AP6" i="11"/>
  <c r="AO15" i="11"/>
  <c r="AP15" i="11"/>
  <c r="AO11" i="11"/>
  <c r="AP11" i="11"/>
  <c r="AO10" i="11"/>
  <c r="AP10" i="11"/>
  <c r="AO4" i="11"/>
  <c r="AP4" i="11"/>
  <c r="AO5" i="11"/>
  <c r="AP5" i="11"/>
  <c r="AO14" i="11"/>
  <c r="AP14" i="11"/>
  <c r="AO9" i="11"/>
  <c r="AP9" i="11"/>
  <c r="AO8" i="11"/>
  <c r="AP8" i="11"/>
  <c r="AO16" i="11"/>
  <c r="AP16" i="11"/>
  <c r="AO13" i="11"/>
  <c r="AP13" i="11"/>
  <c r="AA1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C29" i="11"/>
  <c r="Q63" i="8"/>
  <c r="R63" i="8"/>
  <c r="AP12" i="11"/>
  <c r="AO12" i="11"/>
  <c r="U10" i="11"/>
  <c r="V10" i="11"/>
  <c r="X10" i="11"/>
  <c r="U11" i="11"/>
  <c r="V11" i="11"/>
  <c r="X11" i="11"/>
  <c r="U8" i="11"/>
  <c r="V8" i="11"/>
  <c r="X8" i="11"/>
  <c r="U27" i="11"/>
  <c r="V27" i="11"/>
  <c r="W27" i="11" s="1"/>
  <c r="X27" i="11"/>
  <c r="U26" i="11"/>
  <c r="V26" i="11"/>
  <c r="X26" i="11"/>
  <c r="U6" i="11"/>
  <c r="V6" i="11"/>
  <c r="X6" i="11"/>
  <c r="U18" i="11"/>
  <c r="V18" i="11"/>
  <c r="W18" i="11" s="1"/>
  <c r="X18" i="11"/>
  <c r="U17" i="11"/>
  <c r="V17" i="11"/>
  <c r="X17" i="11"/>
  <c r="U20" i="11"/>
  <c r="V20" i="11"/>
  <c r="X20" i="11"/>
  <c r="U7" i="11"/>
  <c r="V7" i="11"/>
  <c r="X7" i="11"/>
  <c r="U28" i="11"/>
  <c r="V28" i="11"/>
  <c r="X28" i="11"/>
  <c r="U24" i="11"/>
  <c r="V24" i="11"/>
  <c r="X24" i="11"/>
  <c r="U5" i="11"/>
  <c r="V5" i="11"/>
  <c r="X5" i="11"/>
  <c r="U4" i="11"/>
  <c r="V4" i="11"/>
  <c r="W4" i="11" s="1"/>
  <c r="X4" i="11"/>
  <c r="U16" i="11"/>
  <c r="V16" i="11"/>
  <c r="X16" i="11"/>
  <c r="U12" i="11"/>
  <c r="V12" i="11"/>
  <c r="X12" i="11"/>
  <c r="U23" i="11"/>
  <c r="V23" i="11"/>
  <c r="X23" i="11"/>
  <c r="U9" i="11"/>
  <c r="V9" i="11"/>
  <c r="W9" i="11"/>
  <c r="X9" i="11"/>
  <c r="U15" i="11"/>
  <c r="V15" i="11"/>
  <c r="X15" i="11"/>
  <c r="U13" i="11"/>
  <c r="V13" i="11"/>
  <c r="X13" i="11"/>
  <c r="U22" i="11"/>
  <c r="V22" i="11"/>
  <c r="X22" i="11"/>
  <c r="U25" i="11"/>
  <c r="V25" i="11"/>
  <c r="X25" i="11"/>
  <c r="U21" i="11"/>
  <c r="V21" i="11"/>
  <c r="X21" i="11"/>
  <c r="U14" i="11"/>
  <c r="V14" i="11"/>
  <c r="X14" i="11"/>
  <c r="X19" i="11"/>
  <c r="V19" i="11"/>
  <c r="U19" i="11"/>
  <c r="Y383" i="4" l="1"/>
  <c r="V383" i="4"/>
  <c r="W383" i="4"/>
  <c r="K94" i="4"/>
  <c r="S94" i="4"/>
  <c r="Y83" i="4"/>
  <c r="V83" i="4"/>
  <c r="U94" i="4"/>
  <c r="I94" i="4"/>
  <c r="L94" i="4"/>
  <c r="E94" i="4"/>
  <c r="F94" i="4"/>
  <c r="D94" i="4"/>
  <c r="G94" i="4"/>
  <c r="H94" i="4"/>
  <c r="T94" i="4"/>
  <c r="N94" i="4"/>
  <c r="O94" i="4"/>
  <c r="P94" i="4"/>
  <c r="Q94" i="4"/>
  <c r="R94" i="4"/>
  <c r="W83" i="4"/>
  <c r="M94" i="4"/>
  <c r="J94" i="4"/>
  <c r="X29" i="11"/>
  <c r="AP16" i="17"/>
  <c r="AO18" i="11"/>
  <c r="AP18" i="11"/>
  <c r="V29" i="11"/>
  <c r="U29" i="11"/>
  <c r="W29" i="11" s="1"/>
  <c r="W15" i="11"/>
  <c r="AQ19" i="18"/>
  <c r="AP19" i="18"/>
  <c r="W28" i="18"/>
  <c r="W21" i="18"/>
  <c r="W7" i="18"/>
  <c r="W9" i="18"/>
  <c r="W6" i="18"/>
  <c r="W27" i="18"/>
  <c r="W26" i="18"/>
  <c r="W25" i="18"/>
  <c r="W24" i="18"/>
  <c r="W23" i="18"/>
  <c r="W19" i="18"/>
  <c r="W18" i="18"/>
  <c r="W17" i="18"/>
  <c r="W16" i="18"/>
  <c r="W15" i="18"/>
  <c r="W12" i="18"/>
  <c r="W11" i="18"/>
  <c r="W10" i="18"/>
  <c r="W8" i="18"/>
  <c r="W5" i="18"/>
  <c r="W4" i="18"/>
  <c r="W22" i="18"/>
  <c r="W20" i="18"/>
  <c r="W14" i="18"/>
  <c r="W13" i="18"/>
  <c r="U29" i="18"/>
  <c r="X29" i="18"/>
  <c r="V29" i="18"/>
  <c r="W13" i="17"/>
  <c r="W21" i="17"/>
  <c r="W20" i="17"/>
  <c r="W19" i="17"/>
  <c r="W18" i="17"/>
  <c r="W17" i="17"/>
  <c r="W16" i="17"/>
  <c r="W15" i="17"/>
  <c r="W14" i="17"/>
  <c r="W11" i="17"/>
  <c r="W9" i="17"/>
  <c r="W7" i="17"/>
  <c r="W6" i="17"/>
  <c r="V22" i="17"/>
  <c r="W4" i="17"/>
  <c r="W12" i="17"/>
  <c r="W10" i="17"/>
  <c r="W8" i="17"/>
  <c r="W5" i="17"/>
  <c r="U22" i="17"/>
  <c r="X22" i="17"/>
  <c r="W20" i="11"/>
  <c r="W19" i="11"/>
  <c r="W7" i="11"/>
  <c r="W10" i="11"/>
  <c r="W16" i="11"/>
  <c r="W23" i="11"/>
  <c r="W14" i="11"/>
  <c r="W21" i="11"/>
  <c r="W25" i="11"/>
  <c r="W22" i="11"/>
  <c r="W13" i="11"/>
  <c r="W12" i="11"/>
  <c r="W5" i="11"/>
  <c r="W24" i="11"/>
  <c r="W28" i="11"/>
  <c r="W17" i="11"/>
  <c r="W6" i="11"/>
  <c r="W26" i="11"/>
  <c r="W8" i="11"/>
  <c r="W11" i="11"/>
  <c r="J16" i="8"/>
  <c r="J15" i="8"/>
  <c r="J14" i="8"/>
  <c r="J17" i="8"/>
  <c r="J13" i="8"/>
  <c r="J12" i="8"/>
  <c r="J8" i="8"/>
  <c r="J10" i="8"/>
  <c r="J5" i="8"/>
  <c r="J6" i="8"/>
  <c r="J4" i="8"/>
  <c r="J9" i="8"/>
  <c r="O47" i="8"/>
  <c r="Q60" i="8"/>
  <c r="R60" i="8"/>
  <c r="Q58" i="8"/>
  <c r="R58" i="8"/>
  <c r="R54" i="8"/>
  <c r="Q54" i="8"/>
  <c r="U34" i="8"/>
  <c r="Q53" i="8"/>
  <c r="R53" i="8"/>
  <c r="U33" i="8"/>
  <c r="U28" i="8"/>
  <c r="V28" i="8"/>
  <c r="X28" i="8"/>
  <c r="U43" i="8"/>
  <c r="V43" i="8"/>
  <c r="X43" i="8"/>
  <c r="U39" i="8"/>
  <c r="V39" i="8"/>
  <c r="X39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R62" i="8"/>
  <c r="Q62" i="8"/>
  <c r="R61" i="8"/>
  <c r="Q61" i="8"/>
  <c r="R59" i="8"/>
  <c r="Q59" i="8"/>
  <c r="R57" i="8"/>
  <c r="Q57" i="8"/>
  <c r="T47" i="8"/>
  <c r="S47" i="8"/>
  <c r="R47" i="8"/>
  <c r="Q47" i="8"/>
  <c r="P47" i="8"/>
  <c r="N47" i="8"/>
  <c r="M47" i="8"/>
  <c r="L47" i="8"/>
  <c r="K47" i="8"/>
  <c r="J47" i="8"/>
  <c r="I47" i="8"/>
  <c r="H47" i="8"/>
  <c r="G47" i="8"/>
  <c r="F47" i="8"/>
  <c r="E47" i="8"/>
  <c r="D47" i="8"/>
  <c r="C47" i="8"/>
  <c r="X46" i="8"/>
  <c r="V46" i="8"/>
  <c r="U46" i="8"/>
  <c r="X45" i="8"/>
  <c r="V45" i="8"/>
  <c r="U45" i="8"/>
  <c r="X42" i="8"/>
  <c r="V42" i="8"/>
  <c r="U42" i="8"/>
  <c r="X41" i="8"/>
  <c r="V41" i="8"/>
  <c r="U41" i="8"/>
  <c r="X40" i="8"/>
  <c r="V40" i="8"/>
  <c r="U40" i="8"/>
  <c r="X38" i="8"/>
  <c r="V38" i="8"/>
  <c r="U38" i="8"/>
  <c r="X37" i="8"/>
  <c r="V37" i="8"/>
  <c r="U37" i="8"/>
  <c r="X35" i="8"/>
  <c r="V35" i="8"/>
  <c r="U35" i="8"/>
  <c r="X32" i="8"/>
  <c r="V32" i="8"/>
  <c r="U32" i="8"/>
  <c r="X31" i="8"/>
  <c r="V31" i="8"/>
  <c r="U31" i="8"/>
  <c r="X30" i="8"/>
  <c r="V30" i="8"/>
  <c r="U30" i="8"/>
  <c r="X29" i="8"/>
  <c r="V29" i="8"/>
  <c r="U29" i="8"/>
  <c r="X27" i="8"/>
  <c r="V27" i="8"/>
  <c r="U27" i="8"/>
  <c r="X26" i="8"/>
  <c r="V26" i="8"/>
  <c r="U26" i="8"/>
  <c r="X24" i="8"/>
  <c r="V24" i="8"/>
  <c r="U24" i="8"/>
  <c r="X23" i="8"/>
  <c r="V23" i="8"/>
  <c r="U23" i="8"/>
  <c r="X383" i="4" l="1"/>
  <c r="X83" i="4"/>
  <c r="W94" i="4"/>
  <c r="Y94" i="4"/>
  <c r="V94" i="4"/>
  <c r="W29" i="18"/>
  <c r="W22" i="17"/>
  <c r="W28" i="8"/>
  <c r="W43" i="8"/>
  <c r="W45" i="8"/>
  <c r="W41" i="8"/>
  <c r="W46" i="8"/>
  <c r="W24" i="8"/>
  <c r="W29" i="8"/>
  <c r="W35" i="8"/>
  <c r="W40" i="8"/>
  <c r="W39" i="8"/>
  <c r="W37" i="8"/>
  <c r="W42" i="8"/>
  <c r="W23" i="8"/>
  <c r="W27" i="8"/>
  <c r="W32" i="8"/>
  <c r="W38" i="8"/>
  <c r="W31" i="8"/>
  <c r="Q66" i="8"/>
  <c r="R66" i="8"/>
  <c r="X47" i="8"/>
  <c r="W30" i="8"/>
  <c r="V47" i="8"/>
  <c r="W26" i="8"/>
  <c r="U47" i="8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D431" i="4"/>
  <c r="X94" i="4" l="1"/>
  <c r="W47" i="8"/>
  <c r="D402" i="4"/>
  <c r="D46" i="4"/>
  <c r="S195" i="4"/>
  <c r="S206" i="4" s="1"/>
  <c r="G195" i="4"/>
  <c r="G206" i="4" s="1"/>
  <c r="M195" i="4"/>
  <c r="M206" i="4" s="1"/>
  <c r="R195" i="4"/>
  <c r="R206" i="4" s="1"/>
  <c r="F195" i="4"/>
  <c r="F206" i="4" s="1"/>
  <c r="Q195" i="4"/>
  <c r="Q206" i="4" s="1"/>
  <c r="E195" i="4"/>
  <c r="E206" i="4" s="1"/>
  <c r="P195" i="4"/>
  <c r="P206" i="4" s="1"/>
  <c r="D195" i="4"/>
  <c r="D206" i="4" s="1"/>
  <c r="T195" i="4"/>
  <c r="T206" i="4" s="1"/>
  <c r="U195" i="4"/>
  <c r="U206" i="4" s="1"/>
  <c r="N195" i="4"/>
  <c r="N206" i="4" s="1"/>
  <c r="O195" i="4"/>
  <c r="O206" i="4" s="1"/>
  <c r="L195" i="4"/>
  <c r="L206" i="4" s="1"/>
  <c r="K195" i="4"/>
  <c r="K206" i="4" s="1"/>
  <c r="J195" i="4"/>
  <c r="J206" i="4" s="1"/>
  <c r="I195" i="4"/>
  <c r="I206" i="4" s="1"/>
  <c r="H195" i="4"/>
  <c r="H206" i="4" s="1"/>
  <c r="D57" i="4" l="1"/>
  <c r="V195" i="4"/>
  <c r="Y195" i="4"/>
  <c r="W195" i="4"/>
  <c r="Y206" i="4"/>
  <c r="V206" i="4"/>
  <c r="W206" i="4"/>
  <c r="X195" i="4" l="1"/>
  <c r="X206" i="4"/>
  <c r="E176" i="4"/>
  <c r="E187" i="4" s="1"/>
  <c r="F176" i="4"/>
  <c r="F187" i="4" s="1"/>
  <c r="G176" i="4"/>
  <c r="G187" i="4" s="1"/>
  <c r="H176" i="4"/>
  <c r="H187" i="4" s="1"/>
  <c r="I176" i="4"/>
  <c r="I187" i="4" s="1"/>
  <c r="J176" i="4"/>
  <c r="J187" i="4" s="1"/>
  <c r="K176" i="4"/>
  <c r="K187" i="4" s="1"/>
  <c r="L176" i="4"/>
  <c r="L187" i="4" s="1"/>
  <c r="M176" i="4"/>
  <c r="M187" i="4" s="1"/>
  <c r="N176" i="4"/>
  <c r="N187" i="4" s="1"/>
  <c r="O176" i="4"/>
  <c r="O187" i="4" s="1"/>
  <c r="P176" i="4"/>
  <c r="P187" i="4" s="1"/>
  <c r="Q176" i="4"/>
  <c r="Q187" i="4" s="1"/>
  <c r="R176" i="4"/>
  <c r="R187" i="4" s="1"/>
  <c r="S176" i="4"/>
  <c r="S187" i="4" s="1"/>
  <c r="T176" i="4"/>
  <c r="T187" i="4" s="1"/>
  <c r="U176" i="4"/>
  <c r="U187" i="4" s="1"/>
  <c r="E402" i="4"/>
  <c r="E413" i="4" s="1"/>
  <c r="F402" i="4"/>
  <c r="F413" i="4" s="1"/>
  <c r="G402" i="4"/>
  <c r="G413" i="4" s="1"/>
  <c r="H402" i="4"/>
  <c r="H413" i="4" s="1"/>
  <c r="I402" i="4"/>
  <c r="I413" i="4" s="1"/>
  <c r="J402" i="4"/>
  <c r="J413" i="4" s="1"/>
  <c r="K402" i="4"/>
  <c r="K413" i="4" s="1"/>
  <c r="L402" i="4"/>
  <c r="L413" i="4" s="1"/>
  <c r="M402" i="4"/>
  <c r="M413" i="4" s="1"/>
  <c r="N402" i="4"/>
  <c r="N413" i="4" s="1"/>
  <c r="O402" i="4"/>
  <c r="O413" i="4" s="1"/>
  <c r="P402" i="4"/>
  <c r="P413" i="4" s="1"/>
  <c r="Q402" i="4"/>
  <c r="Q413" i="4" s="1"/>
  <c r="R402" i="4"/>
  <c r="R413" i="4" s="1"/>
  <c r="S402" i="4"/>
  <c r="S413" i="4" s="1"/>
  <c r="T402" i="4"/>
  <c r="T413" i="4" s="1"/>
  <c r="U402" i="4"/>
  <c r="U413" i="4" s="1"/>
  <c r="E27" i="4"/>
  <c r="E38" i="4" s="1"/>
  <c r="F27" i="4"/>
  <c r="F38" i="4" s="1"/>
  <c r="G27" i="4"/>
  <c r="G38" i="4" s="1"/>
  <c r="H27" i="4"/>
  <c r="H38" i="4" s="1"/>
  <c r="I27" i="4"/>
  <c r="I38" i="4" s="1"/>
  <c r="J27" i="4"/>
  <c r="J38" i="4" s="1"/>
  <c r="K27" i="4"/>
  <c r="K38" i="4" s="1"/>
  <c r="L27" i="4"/>
  <c r="L38" i="4" s="1"/>
  <c r="M27" i="4"/>
  <c r="M38" i="4" s="1"/>
  <c r="N27" i="4"/>
  <c r="N38" i="4" s="1"/>
  <c r="O27" i="4"/>
  <c r="O38" i="4" s="1"/>
  <c r="P27" i="4"/>
  <c r="P38" i="4" s="1"/>
  <c r="Q27" i="4"/>
  <c r="Q38" i="4" s="1"/>
  <c r="R27" i="4"/>
  <c r="R38" i="4" s="1"/>
  <c r="S27" i="4"/>
  <c r="S38" i="4" s="1"/>
  <c r="T27" i="4"/>
  <c r="T38" i="4" s="1"/>
  <c r="U27" i="4"/>
  <c r="U38" i="4" s="1"/>
  <c r="E289" i="4"/>
  <c r="E300" i="4" s="1"/>
  <c r="F289" i="4"/>
  <c r="F300" i="4" s="1"/>
  <c r="G289" i="4"/>
  <c r="G300" i="4" s="1"/>
  <c r="H289" i="4"/>
  <c r="H300" i="4" s="1"/>
  <c r="I289" i="4"/>
  <c r="I300" i="4" s="1"/>
  <c r="J289" i="4"/>
  <c r="J300" i="4" s="1"/>
  <c r="K289" i="4"/>
  <c r="K300" i="4" s="1"/>
  <c r="L289" i="4"/>
  <c r="L300" i="4" s="1"/>
  <c r="M289" i="4"/>
  <c r="M300" i="4" s="1"/>
  <c r="N289" i="4"/>
  <c r="N300" i="4" s="1"/>
  <c r="O289" i="4"/>
  <c r="O300" i="4" s="1"/>
  <c r="P289" i="4"/>
  <c r="P300" i="4" s="1"/>
  <c r="Q289" i="4"/>
  <c r="Q300" i="4" s="1"/>
  <c r="R289" i="4"/>
  <c r="R300" i="4" s="1"/>
  <c r="S289" i="4"/>
  <c r="S300" i="4" s="1"/>
  <c r="T289" i="4"/>
  <c r="T300" i="4" s="1"/>
  <c r="U289" i="4"/>
  <c r="U300" i="4" s="1"/>
  <c r="E139" i="4"/>
  <c r="E150" i="4" s="1"/>
  <c r="F139" i="4"/>
  <c r="F150" i="4" s="1"/>
  <c r="G139" i="4"/>
  <c r="G150" i="4" s="1"/>
  <c r="H139" i="4"/>
  <c r="H150" i="4" s="1"/>
  <c r="I139" i="4"/>
  <c r="I150" i="4" s="1"/>
  <c r="J139" i="4"/>
  <c r="J150" i="4" s="1"/>
  <c r="K139" i="4"/>
  <c r="K150" i="4" s="1"/>
  <c r="L139" i="4"/>
  <c r="L150" i="4" s="1"/>
  <c r="M139" i="4"/>
  <c r="M150" i="4" s="1"/>
  <c r="N139" i="4"/>
  <c r="N150" i="4" s="1"/>
  <c r="O139" i="4"/>
  <c r="O150" i="4" s="1"/>
  <c r="P139" i="4"/>
  <c r="P150" i="4" s="1"/>
  <c r="Q139" i="4"/>
  <c r="Q150" i="4" s="1"/>
  <c r="R139" i="4"/>
  <c r="R150" i="4" s="1"/>
  <c r="S139" i="4"/>
  <c r="S150" i="4" s="1"/>
  <c r="T139" i="4"/>
  <c r="T150" i="4" s="1"/>
  <c r="U139" i="4"/>
  <c r="U150" i="4" s="1"/>
  <c r="D139" i="4"/>
  <c r="D150" i="4" s="1"/>
  <c r="D289" i="4"/>
  <c r="D300" i="4" s="1"/>
  <c r="D413" i="4"/>
  <c r="D176" i="4"/>
  <c r="E65" i="4"/>
  <c r="E76" i="4" s="1"/>
  <c r="F65" i="4"/>
  <c r="F76" i="4" s="1"/>
  <c r="G65" i="4"/>
  <c r="G76" i="4" s="1"/>
  <c r="H65" i="4"/>
  <c r="H76" i="4" s="1"/>
  <c r="I65" i="4"/>
  <c r="I76" i="4" s="1"/>
  <c r="J65" i="4"/>
  <c r="J76" i="4" s="1"/>
  <c r="K65" i="4"/>
  <c r="K76" i="4" s="1"/>
  <c r="L65" i="4"/>
  <c r="L76" i="4" s="1"/>
  <c r="M65" i="4"/>
  <c r="M76" i="4" s="1"/>
  <c r="N65" i="4"/>
  <c r="N76" i="4" s="1"/>
  <c r="O65" i="4"/>
  <c r="O76" i="4" s="1"/>
  <c r="P65" i="4"/>
  <c r="P76" i="4" s="1"/>
  <c r="Q65" i="4"/>
  <c r="Q76" i="4" s="1"/>
  <c r="R65" i="4"/>
  <c r="R76" i="4" s="1"/>
  <c r="S65" i="4"/>
  <c r="S76" i="4" s="1"/>
  <c r="T65" i="4"/>
  <c r="T76" i="4" s="1"/>
  <c r="U65" i="4"/>
  <c r="U76" i="4" s="1"/>
  <c r="D65" i="4"/>
  <c r="U345" i="4"/>
  <c r="U356" i="4" s="1"/>
  <c r="T345" i="4"/>
  <c r="T356" i="4" s="1"/>
  <c r="S345" i="4"/>
  <c r="S356" i="4" s="1"/>
  <c r="R345" i="4"/>
  <c r="R356" i="4" s="1"/>
  <c r="Q345" i="4"/>
  <c r="Q356" i="4" s="1"/>
  <c r="P345" i="4"/>
  <c r="P356" i="4" s="1"/>
  <c r="O345" i="4"/>
  <c r="O356" i="4" s="1"/>
  <c r="N345" i="4"/>
  <c r="N356" i="4" s="1"/>
  <c r="M345" i="4"/>
  <c r="M356" i="4" s="1"/>
  <c r="L345" i="4"/>
  <c r="L356" i="4" s="1"/>
  <c r="K345" i="4"/>
  <c r="K356" i="4" s="1"/>
  <c r="J345" i="4"/>
  <c r="J356" i="4" s="1"/>
  <c r="I345" i="4"/>
  <c r="I356" i="4" s="1"/>
  <c r="H345" i="4"/>
  <c r="H356" i="4" s="1"/>
  <c r="G345" i="4"/>
  <c r="G356" i="4" s="1"/>
  <c r="F345" i="4"/>
  <c r="F356" i="4" s="1"/>
  <c r="E345" i="4"/>
  <c r="E356" i="4" s="1"/>
  <c r="D345" i="4"/>
  <c r="D356" i="4" s="1"/>
  <c r="E46" i="4"/>
  <c r="E57" i="4" s="1"/>
  <c r="F46" i="4"/>
  <c r="F57" i="4" s="1"/>
  <c r="G46" i="4"/>
  <c r="G57" i="4" s="1"/>
  <c r="H46" i="4"/>
  <c r="H57" i="4" s="1"/>
  <c r="I46" i="4"/>
  <c r="I57" i="4" s="1"/>
  <c r="J46" i="4"/>
  <c r="J57" i="4" s="1"/>
  <c r="K46" i="4"/>
  <c r="K57" i="4" s="1"/>
  <c r="L46" i="4"/>
  <c r="L57" i="4" s="1"/>
  <c r="M46" i="4"/>
  <c r="M57" i="4" s="1"/>
  <c r="N46" i="4"/>
  <c r="N57" i="4" s="1"/>
  <c r="O46" i="4"/>
  <c r="O57" i="4" s="1"/>
  <c r="P46" i="4"/>
  <c r="P57" i="4" s="1"/>
  <c r="Q46" i="4"/>
  <c r="Q57" i="4" s="1"/>
  <c r="R46" i="4"/>
  <c r="R57" i="4" s="1"/>
  <c r="S46" i="4"/>
  <c r="S57" i="4" s="1"/>
  <c r="T46" i="4"/>
  <c r="T57" i="4" s="1"/>
  <c r="U46" i="4"/>
  <c r="U57" i="4" s="1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Q47" i="5"/>
  <c r="Q58" i="5" s="1"/>
  <c r="P47" i="5"/>
  <c r="P58" i="5" s="1"/>
  <c r="O47" i="5"/>
  <c r="O58" i="5" s="1"/>
  <c r="N47" i="5"/>
  <c r="N58" i="5" s="1"/>
  <c r="M47" i="5"/>
  <c r="M58" i="5" s="1"/>
  <c r="L47" i="5"/>
  <c r="L58" i="5" s="1"/>
  <c r="K47" i="5"/>
  <c r="K58" i="5" s="1"/>
  <c r="J47" i="5"/>
  <c r="J58" i="5" s="1"/>
  <c r="I47" i="5"/>
  <c r="I58" i="5" s="1"/>
  <c r="H47" i="5"/>
  <c r="H58" i="5" s="1"/>
  <c r="R58" i="5" s="1"/>
  <c r="F47" i="5"/>
  <c r="F58" i="5" s="1"/>
  <c r="E47" i="5"/>
  <c r="E58" i="5" s="1"/>
  <c r="D47" i="5"/>
  <c r="D58" i="5" s="1"/>
  <c r="D76" i="4" l="1"/>
  <c r="S58" i="5"/>
  <c r="D187" i="4"/>
  <c r="R47" i="5"/>
  <c r="R19" i="4"/>
  <c r="F19" i="4"/>
  <c r="Q19" i="4"/>
  <c r="E19" i="4"/>
  <c r="S19" i="4"/>
  <c r="N19" i="4"/>
  <c r="L19" i="4"/>
  <c r="H19" i="4"/>
  <c r="M19" i="4"/>
  <c r="K19" i="4"/>
  <c r="G19" i="4"/>
  <c r="P19" i="4"/>
  <c r="J19" i="4"/>
  <c r="T19" i="4"/>
  <c r="O19" i="4"/>
  <c r="U19" i="4"/>
  <c r="I19" i="4"/>
  <c r="D38" i="4"/>
  <c r="Y413" i="4"/>
  <c r="Y150" i="4"/>
  <c r="W150" i="4"/>
  <c r="Y76" i="4"/>
  <c r="W431" i="4"/>
  <c r="Y431" i="4"/>
  <c r="Y187" i="4"/>
  <c r="W187" i="4"/>
  <c r="V413" i="4"/>
  <c r="Y356" i="4"/>
  <c r="W356" i="4"/>
  <c r="V300" i="4"/>
  <c r="V150" i="4"/>
  <c r="V431" i="4"/>
  <c r="V356" i="4"/>
  <c r="W76" i="4"/>
  <c r="W413" i="4"/>
  <c r="V187" i="4"/>
  <c r="Y300" i="4"/>
  <c r="Y8" i="4"/>
  <c r="Y289" i="4"/>
  <c r="Y402" i="4"/>
  <c r="S47" i="5"/>
  <c r="Y176" i="4"/>
  <c r="Y65" i="4"/>
  <c r="Y139" i="4"/>
  <c r="W176" i="4"/>
  <c r="W8" i="4"/>
  <c r="V402" i="4"/>
  <c r="V345" i="4"/>
  <c r="V289" i="4"/>
  <c r="W345" i="4"/>
  <c r="W402" i="4"/>
  <c r="V139" i="4"/>
  <c r="V176" i="4"/>
  <c r="W139" i="4"/>
  <c r="V8" i="4"/>
  <c r="Y345" i="4"/>
  <c r="Y19" i="4" l="1"/>
  <c r="V19" i="4"/>
  <c r="W19" i="4"/>
  <c r="X150" i="4"/>
  <c r="X356" i="4"/>
  <c r="X76" i="4"/>
  <c r="X187" i="4"/>
  <c r="X431" i="4"/>
  <c r="X413" i="4"/>
  <c r="X300" i="4"/>
  <c r="X8" i="4"/>
  <c r="X176" i="4"/>
  <c r="X289" i="4"/>
  <c r="X345" i="4"/>
  <c r="X139" i="4"/>
  <c r="X402" i="4"/>
  <c r="X19" i="4" l="1"/>
</calcChain>
</file>

<file path=xl/sharedStrings.xml><?xml version="1.0" encoding="utf-8"?>
<sst xmlns="http://schemas.openxmlformats.org/spreadsheetml/2006/main" count="2318" uniqueCount="242">
  <si>
    <t>AB</t>
  </si>
  <si>
    <t>R</t>
  </si>
  <si>
    <t>H</t>
  </si>
  <si>
    <t>RBI</t>
  </si>
  <si>
    <t>BB</t>
  </si>
  <si>
    <t>K</t>
  </si>
  <si>
    <t>Alex Fascia</t>
  </si>
  <si>
    <t>Sam Lebel</t>
  </si>
  <si>
    <t>Logan Janes</t>
  </si>
  <si>
    <t>1B</t>
  </si>
  <si>
    <t>RF</t>
  </si>
  <si>
    <t>2B</t>
  </si>
  <si>
    <t>Joe Ferreira</t>
  </si>
  <si>
    <t>Andrew Thomson</t>
  </si>
  <si>
    <t>Patrick Pinlac</t>
  </si>
  <si>
    <t>Dawson Fascia</t>
  </si>
  <si>
    <t>Caleb Chramow</t>
  </si>
  <si>
    <t>Batting</t>
  </si>
  <si>
    <t>Pitching</t>
  </si>
  <si>
    <t>Alex Emmerson</t>
  </si>
  <si>
    <t>IP</t>
  </si>
  <si>
    <t>ER</t>
  </si>
  <si>
    <t>Aiden Cowper</t>
  </si>
  <si>
    <t>Jayke Wong</t>
  </si>
  <si>
    <t>Matt Bardoel</t>
  </si>
  <si>
    <t>Myles Swartz</t>
  </si>
  <si>
    <t>Arman Lakhani</t>
  </si>
  <si>
    <t>Brad McLaughlin</t>
  </si>
  <si>
    <t>Keegan Murphy</t>
  </si>
  <si>
    <t>Ralph Lahey</t>
  </si>
  <si>
    <t>Victor Speciale</t>
  </si>
  <si>
    <t>Cameron Hibbs</t>
  </si>
  <si>
    <t>Yannick Rickli</t>
  </si>
  <si>
    <t>May Update</t>
  </si>
  <si>
    <t>Team</t>
  </si>
  <si>
    <t>Record</t>
  </si>
  <si>
    <t>Win %</t>
  </si>
  <si>
    <t>GB</t>
  </si>
  <si>
    <t>Home</t>
  </si>
  <si>
    <t>Away</t>
  </si>
  <si>
    <t>RA</t>
  </si>
  <si>
    <t>Diff.</t>
  </si>
  <si>
    <t>Last 10</t>
  </si>
  <si>
    <t>Streak</t>
  </si>
  <si>
    <t xml:space="preserve"> </t>
  </si>
  <si>
    <t>Ken Johnson Division</t>
  </si>
  <si>
    <t>Len Andrews Division</t>
  </si>
  <si>
    <t>Team Best -Min 15 AB</t>
  </si>
  <si>
    <t>GP</t>
  </si>
  <si>
    <t>PA</t>
  </si>
  <si>
    <t>3B</t>
  </si>
  <si>
    <t>HR</t>
  </si>
  <si>
    <t>Sac</t>
  </si>
  <si>
    <t>HBP</t>
  </si>
  <si>
    <t>RE</t>
  </si>
  <si>
    <t>FC</t>
  </si>
  <si>
    <t>SB</t>
  </si>
  <si>
    <t>CS</t>
  </si>
  <si>
    <t>OBP</t>
  </si>
  <si>
    <t>SLG</t>
  </si>
  <si>
    <t>OPS</t>
  </si>
  <si>
    <t>AVG</t>
  </si>
  <si>
    <t>Aidan Murphy</t>
  </si>
  <si>
    <t>C J Fearon</t>
  </si>
  <si>
    <t>Joseph Ferreira</t>
  </si>
  <si>
    <t>Team Totals</t>
  </si>
  <si>
    <t>Team Best - Min 5 IP</t>
  </si>
  <si>
    <t>G</t>
  </si>
  <si>
    <t>GS</t>
  </si>
  <si>
    <t>CG</t>
  </si>
  <si>
    <t>Hits</t>
  </si>
  <si>
    <t>WP</t>
  </si>
  <si>
    <t>Won</t>
  </si>
  <si>
    <t>Lost</t>
  </si>
  <si>
    <t>Sv</t>
  </si>
  <si>
    <t>ERA</t>
  </si>
  <si>
    <t>WHIP</t>
  </si>
  <si>
    <t>Jayden Jeminson</t>
  </si>
  <si>
    <t>Dylan Langlois</t>
  </si>
  <si>
    <t>May</t>
  </si>
  <si>
    <t>June</t>
  </si>
  <si>
    <t>July</t>
  </si>
  <si>
    <t>August</t>
  </si>
  <si>
    <t>Brampton Royals</t>
  </si>
  <si>
    <t>-</t>
  </si>
  <si>
    <t>Won 1</t>
  </si>
  <si>
    <t>Lost 1</t>
  </si>
  <si>
    <t>Won 2</t>
  </si>
  <si>
    <t>Sarnia</t>
  </si>
  <si>
    <t>Playoffs</t>
  </si>
  <si>
    <t>League</t>
  </si>
  <si>
    <t>Tournaments</t>
  </si>
  <si>
    <t>Hap Walters</t>
  </si>
  <si>
    <t>Season Totals</t>
  </si>
  <si>
    <t>June Update</t>
  </si>
  <si>
    <t>#31</t>
  </si>
  <si>
    <t>#72</t>
  </si>
  <si>
    <t>#11</t>
  </si>
  <si>
    <t>#98</t>
  </si>
  <si>
    <t>#1</t>
  </si>
  <si>
    <t>#3</t>
  </si>
  <si>
    <t>#27</t>
  </si>
  <si>
    <t>#6</t>
  </si>
  <si>
    <t>#23</t>
  </si>
  <si>
    <t>#2</t>
  </si>
  <si>
    <t>#33</t>
  </si>
  <si>
    <t>#19</t>
  </si>
  <si>
    <t>Vaughan</t>
  </si>
  <si>
    <t>Marco DiRoma</t>
  </si>
  <si>
    <t>Team Best -Min 5 AB</t>
  </si>
  <si>
    <t>Team Best - Min 3 IP</t>
  </si>
  <si>
    <t>4-5-1</t>
  </si>
  <si>
    <t>7-3</t>
  </si>
  <si>
    <t>3-9</t>
  </si>
  <si>
    <t>L Colavielo</t>
  </si>
  <si>
    <t>Caleb Cowper</t>
  </si>
  <si>
    <t>Etobicoke</t>
  </si>
  <si>
    <t>Brampton</t>
  </si>
  <si>
    <t>Erindale</t>
  </si>
  <si>
    <t>Burlington</t>
  </si>
  <si>
    <t>Milton</t>
  </si>
  <si>
    <t>Oakville</t>
  </si>
  <si>
    <t>5-5-1</t>
  </si>
  <si>
    <t>9-3</t>
  </si>
  <si>
    <t>9-1</t>
  </si>
  <si>
    <t>Lost 2</t>
  </si>
  <si>
    <t>3-6-1</t>
  </si>
  <si>
    <t>Kyle Mucin</t>
  </si>
  <si>
    <t>#83</t>
  </si>
  <si>
    <t>August Update</t>
  </si>
  <si>
    <t>Luke Chevy</t>
  </si>
  <si>
    <t>19-5</t>
  </si>
  <si>
    <t>11-11-2</t>
  </si>
  <si>
    <t>.792</t>
  </si>
  <si>
    <t>11-2</t>
  </si>
  <si>
    <t>8-3</t>
  </si>
  <si>
    <t>6-6-1</t>
  </si>
  <si>
    <t>8-15-1</t>
  </si>
  <si>
    <t>3.5</t>
  </si>
  <si>
    <t>4-8-1</t>
  </si>
  <si>
    <t>3-5-1</t>
  </si>
  <si>
    <t>4-7</t>
  </si>
  <si>
    <t>4-10</t>
  </si>
  <si>
    <t>3-7</t>
  </si>
  <si>
    <t>.833</t>
  </si>
  <si>
    <t>5-17-2</t>
  </si>
  <si>
    <t>.250</t>
  </si>
  <si>
    <t>11-1</t>
  </si>
  <si>
    <t>2-8-2</t>
  </si>
  <si>
    <t>Overall</t>
  </si>
  <si>
    <t>11.5</t>
  </si>
  <si>
    <t>20-4</t>
  </si>
  <si>
    <t>Vic Specialle</t>
  </si>
  <si>
    <t>Team Best - Min 25 AB</t>
  </si>
  <si>
    <t>Team Best - Min 10 IP</t>
  </si>
  <si>
    <t>2024 Regular Season Batting</t>
  </si>
  <si>
    <t>Player</t>
  </si>
  <si>
    <t>2024 Regular Season Pitching</t>
  </si>
  <si>
    <t>Vic Speciale</t>
  </si>
  <si>
    <t>Andrew Cooper</t>
  </si>
  <si>
    <t>2024 Tournament Batting</t>
  </si>
  <si>
    <t>2024 Tournament Pitching</t>
  </si>
  <si>
    <t>Caleb Chamrow</t>
  </si>
  <si>
    <t>Team Best - Min 10 AB</t>
  </si>
  <si>
    <t>2024 Season Batting</t>
  </si>
  <si>
    <t>2024 Season Pitching</t>
  </si>
  <si>
    <t>7-17-1</t>
  </si>
  <si>
    <t>.791</t>
  </si>
  <si>
    <t>5</t>
  </si>
  <si>
    <t>13</t>
  </si>
  <si>
    <t>2024 Final Standings</t>
  </si>
  <si>
    <t>Ivan Jakovljevic</t>
  </si>
  <si>
    <t xml:space="preserve">  </t>
  </si>
  <si>
    <t>#10</t>
  </si>
  <si>
    <t>Nat. Qualifier</t>
  </si>
  <si>
    <t>Tyler Barbier</t>
  </si>
  <si>
    <t>July Update</t>
  </si>
  <si>
    <t>#99</t>
  </si>
  <si>
    <t>Team Best -Min 10 AB</t>
  </si>
  <si>
    <t>Team Best - Min. 25 AB</t>
  </si>
  <si>
    <t>2025 Regular Season Batting</t>
  </si>
  <si>
    <t>2025 Regular Season Pitching</t>
  </si>
  <si>
    <t>2025 Tournament Batting</t>
  </si>
  <si>
    <t>2025 Tournament Pitching</t>
  </si>
  <si>
    <t>2025 Season Batting</t>
  </si>
  <si>
    <t>2025 Season Pitching</t>
  </si>
  <si>
    <t>Team Best - Min. 15 AB</t>
  </si>
  <si>
    <t>Eric Ferreira</t>
  </si>
  <si>
    <t>Ethan Chramow</t>
  </si>
  <si>
    <t>Brendan Nolet</t>
  </si>
  <si>
    <t>#24</t>
  </si>
  <si>
    <t>London</t>
  </si>
  <si>
    <t>Aug</t>
  </si>
  <si>
    <t>#28</t>
  </si>
  <si>
    <t>#34</t>
  </si>
  <si>
    <t>C. J. Fearon</t>
  </si>
  <si>
    <t>Patreek Shrestha</t>
  </si>
  <si>
    <t>#17</t>
  </si>
  <si>
    <t xml:space="preserve">   </t>
  </si>
  <si>
    <t>#8</t>
  </si>
  <si>
    <t>Ethan Chramrow</t>
  </si>
  <si>
    <t>Myles Mucin</t>
  </si>
  <si>
    <t>#18</t>
  </si>
  <si>
    <t>#89</t>
  </si>
  <si>
    <t>#29</t>
  </si>
  <si>
    <t>#97</t>
  </si>
  <si>
    <t>Waterloo Tigers</t>
  </si>
  <si>
    <t>Burlington Brants</t>
  </si>
  <si>
    <t>Milton Red Sox</t>
  </si>
  <si>
    <t>Oakville A's</t>
  </si>
  <si>
    <t>Etobicoke Rangers</t>
  </si>
  <si>
    <t>Erindale Cardinals</t>
  </si>
  <si>
    <t>3-4-1</t>
  </si>
  <si>
    <t>2-6</t>
  </si>
  <si>
    <t>5-2</t>
  </si>
  <si>
    <t>3-3</t>
  </si>
  <si>
    <t>2-5</t>
  </si>
  <si>
    <t>1-1</t>
  </si>
  <si>
    <t>4-1</t>
  </si>
  <si>
    <t>2-2</t>
  </si>
  <si>
    <t>1-2</t>
  </si>
  <si>
    <t>3-4</t>
  </si>
  <si>
    <t>0-6</t>
  </si>
  <si>
    <t>0-2</t>
  </si>
  <si>
    <t>0-4</t>
  </si>
  <si>
    <t>Lost 6</t>
  </si>
  <si>
    <t>6-2-1</t>
  </si>
  <si>
    <t>2-1</t>
  </si>
  <si>
    <t>4-1-1</t>
  </si>
  <si>
    <t>.5</t>
  </si>
  <si>
    <t>2.5</t>
  </si>
  <si>
    <t>3-1</t>
  </si>
  <si>
    <t>0-3</t>
  </si>
  <si>
    <t>2-0</t>
  </si>
  <si>
    <t>1-3-1</t>
  </si>
  <si>
    <t>5-1</t>
  </si>
  <si>
    <t>Caymo Gahnow</t>
  </si>
  <si>
    <t>Kevin Linfield</t>
  </si>
  <si>
    <t>#20</t>
  </si>
  <si>
    <t>#88</t>
  </si>
  <si>
    <t>Matteo</t>
  </si>
  <si>
    <t>Spare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</si>
</sst>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.000"/>
    <numFmt numFmtId="166" formatCode="0.0"/>
    <numFmt numFmtId="167" formatCode="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4" fontId="4" fillId="0" borderId="0" xfId="0" applyNumberFormat="1" applyFont="1" applyAlignment="1">
      <alignment horizontal="center"/>
    </xf>
    <xf numFmtId="12" fontId="4" fillId="0" borderId="0" xfId="0" applyNumberFormat="1" applyFont="1" applyAlignment="1">
      <alignment horizontal="center"/>
    </xf>
    <xf numFmtId="1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0" fontId="6" fillId="0" borderId="0" xfId="0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2" fontId="5" fillId="0" borderId="1" xfId="0" applyNumberFormat="1" applyFont="1" applyBorder="1" applyAlignment="1">
      <alignment horizontal="center"/>
    </xf>
    <xf numFmtId="12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4" fillId="0" borderId="6" xfId="0" applyNumberFormat="1" applyFont="1" applyBorder="1" applyAlignment="1">
      <alignment horizontal="center"/>
    </xf>
    <xf numFmtId="1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12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3" xfId="0" applyFill="1" applyBorder="1"/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0" borderId="5" xfId="0" applyBorder="1"/>
    <xf numFmtId="164" fontId="2" fillId="2" borderId="0" xfId="0" applyNumberFormat="1" applyFont="1" applyFill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2" fontId="2" fillId="0" borderId="6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16" fontId="4" fillId="0" borderId="0" xfId="0" quotePrefix="1" applyNumberFormat="1" applyFont="1" applyAlignment="1">
      <alignment horizontal="center"/>
    </xf>
    <xf numFmtId="9" fontId="0" fillId="0" borderId="0" xfId="0" quotePrefix="1" applyNumberFormat="1" applyAlignment="1">
      <alignment horizontal="center"/>
    </xf>
    <xf numFmtId="14" fontId="0" fillId="0" borderId="0" xfId="0" quotePrefix="1" applyNumberFormat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quotePrefix="1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2" fontId="0" fillId="0" borderId="0" xfId="0" applyNumberFormat="1" applyAlignment="1">
      <alignment horizontal="center"/>
    </xf>
    <xf numFmtId="0" fontId="6" fillId="0" borderId="7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12" fontId="4" fillId="3" borderId="0" xfId="0" applyNumberFormat="1" applyFont="1" applyFill="1" applyAlignment="1">
      <alignment horizontal="center"/>
    </xf>
    <xf numFmtId="164" fontId="0" fillId="0" borderId="0" xfId="1" quotePrefix="1" applyNumberFormat="1" applyFont="1" applyBorder="1" applyAlignment="1">
      <alignment horizontal="center"/>
    </xf>
    <xf numFmtId="16" fontId="0" fillId="0" borderId="0" xfId="0" applyNumberFormat="1"/>
    <xf numFmtId="12" fontId="0" fillId="0" borderId="0" xfId="0" quotePrefix="1" applyNumberFormat="1" applyAlignment="1">
      <alignment horizontal="center"/>
    </xf>
    <xf numFmtId="0" fontId="4" fillId="2" borderId="5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2" fontId="12" fillId="0" borderId="15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15" fillId="0" borderId="14" xfId="0" applyFont="1" applyBorder="1" applyAlignment="1">
      <alignment horizontal="center"/>
    </xf>
    <xf numFmtId="12" fontId="12" fillId="0" borderId="15" xfId="0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3" fillId="0" borderId="0" xfId="0" applyFont="1"/>
    <xf numFmtId="0" fontId="4" fillId="2" borderId="12" xfId="0" applyFont="1" applyFill="1" applyBorder="1" applyAlignment="1">
      <alignment horizontal="left"/>
    </xf>
    <xf numFmtId="164" fontId="4" fillId="2" borderId="13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12" fontId="0" fillId="3" borderId="0" xfId="0" applyNumberFormat="1" applyFill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164" fontId="4" fillId="3" borderId="0" xfId="0" applyNumberFormat="1" applyFont="1" applyFill="1" applyAlignment="1">
      <alignment horizontal="center"/>
    </xf>
    <xf numFmtId="165" fontId="0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3" borderId="0" xfId="0" applyFill="1"/>
    <xf numFmtId="166" fontId="0" fillId="0" borderId="0" xfId="0" quotePrefix="1" applyNumberFormat="1" applyAlignment="1">
      <alignment horizontal="center"/>
    </xf>
    <xf numFmtId="167" fontId="0" fillId="0" borderId="0" xfId="0" quotePrefix="1" applyNumberFormat="1" applyAlignment="1">
      <alignment horizontal="center"/>
    </xf>
    <xf numFmtId="0" fontId="4" fillId="2" borderId="5" xfId="0" applyFont="1" applyFill="1" applyBorder="1"/>
    <xf numFmtId="164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7" xfId="0" applyFont="1" applyBorder="1"/>
    <xf numFmtId="12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2" fontId="6" fillId="0" borderId="0" xfId="0" applyNumberFormat="1" applyFont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2" fontId="0" fillId="0" borderId="0" xfId="0" applyNumberFormat="1"/>
    <xf numFmtId="0" fontId="1" fillId="0" borderId="5" xfId="0" applyFont="1" applyBorder="1"/>
    <xf numFmtId="16" fontId="4" fillId="3" borderId="0" xfId="0" quotePrefix="1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4" fillId="3" borderId="12" xfId="0" applyFont="1" applyFill="1" applyBorder="1"/>
    <xf numFmtId="164" fontId="4" fillId="3" borderId="13" xfId="0" applyNumberFormat="1" applyFont="1" applyFill="1" applyBorder="1" applyAlignment="1">
      <alignment horizontal="center"/>
    </xf>
    <xf numFmtId="0" fontId="4" fillId="2" borderId="12" xfId="0" applyFont="1" applyFill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3" borderId="0" xfId="0" quotePrefix="1" applyFont="1" applyFill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2" xfId="0" applyFont="1" applyBorder="1"/>
    <xf numFmtId="0" fontId="17" fillId="0" borderId="0" xfId="0" applyFont="1"/>
    <xf numFmtId="12" fontId="4" fillId="0" borderId="0" xfId="0" quotePrefix="1" applyNumberFormat="1" applyFont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9" xfId="0" applyFont="1" applyBorder="1"/>
    <xf numFmtId="0" fontId="18" fillId="0" borderId="14" xfId="0" applyFont="1" applyBorder="1" applyAlignment="1">
      <alignment horizontal="center"/>
    </xf>
    <xf numFmtId="0" fontId="18" fillId="0" borderId="14" xfId="0" applyFont="1" applyBorder="1"/>
    <xf numFmtId="0" fontId="19" fillId="0" borderId="0" xfId="0" applyFont="1"/>
    <xf numFmtId="0" fontId="4" fillId="2" borderId="1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4" fontId="4" fillId="3" borderId="15" xfId="0" applyNumberFormat="1" applyFont="1" applyFill="1" applyBorder="1" applyAlignment="1">
      <alignment horizontal="center"/>
    </xf>
    <xf numFmtId="164" fontId="4" fillId="3" borderId="16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4" fillId="3" borderId="16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2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164" fontId="20" fillId="3" borderId="15" xfId="0" applyNumberFormat="1" applyFont="1" applyFill="1" applyBorder="1" applyAlignment="1">
      <alignment horizontal="center"/>
    </xf>
    <xf numFmtId="164" fontId="20" fillId="3" borderId="16" xfId="0" applyNumberFormat="1" applyFont="1" applyFill="1" applyBorder="1" applyAlignment="1">
      <alignment horizontal="center"/>
    </xf>
    <xf numFmtId="12" fontId="4" fillId="3" borderId="15" xfId="0" applyNumberFormat="1" applyFont="1" applyFill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12" fontId="2" fillId="0" borderId="1" xfId="0" applyNumberFormat="1" applyFont="1" applyBorder="1" applyAlignment="1">
      <alignment horizontal="center"/>
    </xf>
    <xf numFmtId="165" fontId="0" fillId="0" borderId="0" xfId="0" applyNumberFormat="1"/>
    <xf numFmtId="0" fontId="4" fillId="3" borderId="5" xfId="0" applyFont="1" applyFill="1" applyBorder="1"/>
    <xf numFmtId="165" fontId="4" fillId="3" borderId="0" xfId="0" applyNumberFormat="1" applyFont="1" applyFill="1" applyAlignment="1">
      <alignment horizontal="center"/>
    </xf>
    <xf numFmtId="165" fontId="4" fillId="3" borderId="6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2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3" borderId="8" xfId="0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2" borderId="5" xfId="0" applyFont="1" applyFill="1" applyBorder="1"/>
    <xf numFmtId="165" fontId="4" fillId="2" borderId="0" xfId="0" applyNumberFormat="1" applyFont="1" applyFill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/>
    </xf>
    <xf numFmtId="2" fontId="5" fillId="3" borderId="1" xfId="0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2" fontId="2" fillId="2" borderId="0" xfId="0" applyNumberFormat="1" applyFont="1" applyFill="1" applyAlignment="1">
      <alignment horizontal="center"/>
    </xf>
    <xf numFmtId="2" fontId="2" fillId="2" borderId="6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32BA-4A25-45B1-ADD8-36EBADE0BB2F}">
  <dimension ref="A1:Y49"/>
  <sheetViews>
    <sheetView showGridLines="0" tabSelected="1" workbookViewId="0">
      <selection activeCell="A2" sqref="A2"/>
    </sheetView>
  </sheetViews>
  <sheetFormatPr defaultRowHeight="15" x14ac:dyDescent="0.25"/>
  <cols>
    <col min="1" max="1" width="20.5703125" customWidth="1"/>
    <col min="2" max="2" width="16.7109375" bestFit="1" customWidth="1"/>
    <col min="3" max="3" width="7.140625" customWidth="1"/>
    <col min="4" max="4" width="8.140625" customWidth="1"/>
    <col min="5" max="5" width="4.5703125" customWidth="1"/>
    <col min="6" max="6" width="6.28515625" bestFit="1" customWidth="1"/>
    <col min="7" max="7" width="5.85546875" bestFit="1" customWidth="1"/>
    <col min="8" max="8" width="4.42578125" bestFit="1" customWidth="1"/>
    <col min="9" max="9" width="4" bestFit="1" customWidth="1"/>
    <col min="10" max="10" width="4.85546875" bestFit="1" customWidth="1"/>
    <col min="11" max="11" width="6.85546875" bestFit="1" customWidth="1"/>
    <col min="12" max="12" width="6.5703125" bestFit="1" customWidth="1"/>
    <col min="13" max="13" width="4.140625" bestFit="1" customWidth="1"/>
    <col min="14" max="14" width="5.28515625" bestFit="1" customWidth="1"/>
    <col min="15" max="16" width="4.5703125" bestFit="1" customWidth="1"/>
    <col min="17" max="17" width="5.5703125" bestFit="1" customWidth="1"/>
    <col min="18" max="18" width="6" bestFit="1" customWidth="1"/>
    <col min="19" max="20" width="3.140625" bestFit="1" customWidth="1"/>
    <col min="21" max="21" width="7.5703125" bestFit="1" customWidth="1"/>
    <col min="22" max="23" width="5.5703125" bestFit="1" customWidth="1"/>
    <col min="24" max="24" width="6.5703125" customWidth="1"/>
  </cols>
  <sheetData>
    <row r="1" spans="1:24" ht="18.75" x14ac:dyDescent="0.3">
      <c r="A1" s="4" t="s">
        <v>33</v>
      </c>
    </row>
    <row r="2" spans="1:24" x14ac:dyDescent="0.25"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10</v>
      </c>
      <c r="I2" s="6" t="s">
        <v>40</v>
      </c>
      <c r="J2" s="6" t="s">
        <v>41</v>
      </c>
      <c r="K2" s="6" t="s">
        <v>42</v>
      </c>
      <c r="L2" s="6" t="s">
        <v>43</v>
      </c>
      <c r="N2" s="3" t="s">
        <v>44</v>
      </c>
      <c r="O2" s="3"/>
    </row>
    <row r="3" spans="1:24" x14ac:dyDescent="0.25">
      <c r="A3" s="7" t="s">
        <v>45</v>
      </c>
      <c r="B3" s="8" t="s">
        <v>206</v>
      </c>
      <c r="C3" s="9" t="s">
        <v>226</v>
      </c>
      <c r="D3" s="117">
        <v>0.72199999999999998</v>
      </c>
      <c r="E3" s="9" t="s">
        <v>84</v>
      </c>
      <c r="F3" s="9" t="s">
        <v>228</v>
      </c>
      <c r="G3" s="9" t="s">
        <v>227</v>
      </c>
      <c r="H3" s="10">
        <v>68</v>
      </c>
      <c r="I3" s="10">
        <v>55</v>
      </c>
      <c r="J3" s="9">
        <f>H3-I3</f>
        <v>13</v>
      </c>
      <c r="K3" s="9" t="s">
        <v>226</v>
      </c>
      <c r="L3" s="10" t="s">
        <v>86</v>
      </c>
    </row>
    <row r="4" spans="1:24" x14ac:dyDescent="0.25">
      <c r="B4" s="2" t="s">
        <v>207</v>
      </c>
      <c r="C4" s="11" t="s">
        <v>214</v>
      </c>
      <c r="D4" s="117">
        <f>5/7</f>
        <v>0.7142857142857143</v>
      </c>
      <c r="E4" s="11" t="s">
        <v>229</v>
      </c>
      <c r="F4" s="11" t="s">
        <v>217</v>
      </c>
      <c r="G4" s="11" t="s">
        <v>218</v>
      </c>
      <c r="H4" s="1">
        <v>71</v>
      </c>
      <c r="I4" s="1">
        <v>37</v>
      </c>
      <c r="J4" s="9">
        <f>H4-I4</f>
        <v>34</v>
      </c>
      <c r="K4" s="11" t="s">
        <v>214</v>
      </c>
      <c r="L4" s="1" t="s">
        <v>86</v>
      </c>
    </row>
    <row r="5" spans="1:24" x14ac:dyDescent="0.25">
      <c r="B5" s="2" t="s">
        <v>208</v>
      </c>
      <c r="C5" s="11" t="s">
        <v>221</v>
      </c>
      <c r="D5" s="117">
        <f>3/7</f>
        <v>0.42857142857142855</v>
      </c>
      <c r="E5" s="1">
        <v>2</v>
      </c>
      <c r="F5" s="11" t="s">
        <v>219</v>
      </c>
      <c r="G5" s="11" t="s">
        <v>220</v>
      </c>
      <c r="H5" s="1">
        <v>49</v>
      </c>
      <c r="I5" s="1">
        <v>56</v>
      </c>
      <c r="J5" s="9">
        <f>H5-I5</f>
        <v>-7</v>
      </c>
      <c r="K5" s="11" t="s">
        <v>215</v>
      </c>
      <c r="L5" s="1" t="s">
        <v>86</v>
      </c>
    </row>
    <row r="6" spans="1:24" x14ac:dyDescent="0.25">
      <c r="B6" s="2" t="s">
        <v>209</v>
      </c>
      <c r="C6" s="11" t="s">
        <v>222</v>
      </c>
      <c r="D6" s="117">
        <v>0</v>
      </c>
      <c r="E6" s="70" t="s">
        <v>138</v>
      </c>
      <c r="F6" s="11" t="s">
        <v>224</v>
      </c>
      <c r="G6" s="11" t="s">
        <v>223</v>
      </c>
      <c r="H6" s="11">
        <v>46</v>
      </c>
      <c r="I6" s="11">
        <v>90</v>
      </c>
      <c r="J6" s="9">
        <f>H6-I6</f>
        <v>-44</v>
      </c>
      <c r="K6" s="11" t="s">
        <v>216</v>
      </c>
      <c r="L6" s="1" t="s">
        <v>225</v>
      </c>
    </row>
    <row r="7" spans="1:24" x14ac:dyDescent="0.25">
      <c r="B7" s="2"/>
      <c r="C7" s="1"/>
      <c r="D7" s="207"/>
      <c r="E7" s="1"/>
      <c r="F7" s="1"/>
      <c r="G7" s="1"/>
      <c r="H7" s="1"/>
      <c r="I7" s="1"/>
      <c r="J7" s="9"/>
      <c r="K7" s="1"/>
      <c r="L7" s="1"/>
    </row>
    <row r="8" spans="1:24" x14ac:dyDescent="0.25">
      <c r="A8" s="7" t="s">
        <v>46</v>
      </c>
      <c r="B8" s="2" t="s">
        <v>210</v>
      </c>
      <c r="C8" s="20" t="s">
        <v>235</v>
      </c>
      <c r="D8" s="117">
        <v>0.83333333333333337</v>
      </c>
      <c r="E8" s="11" t="s">
        <v>84</v>
      </c>
      <c r="F8" s="11" t="s">
        <v>231</v>
      </c>
      <c r="G8" s="11" t="s">
        <v>233</v>
      </c>
      <c r="H8" s="1">
        <v>55</v>
      </c>
      <c r="I8" s="1">
        <v>41</v>
      </c>
      <c r="J8" s="9">
        <f t="shared" ref="J8:J10" si="0">H8-I8</f>
        <v>14</v>
      </c>
      <c r="K8" s="20" t="s">
        <v>235</v>
      </c>
      <c r="L8" s="1" t="s">
        <v>87</v>
      </c>
      <c r="W8" s="195"/>
    </row>
    <row r="9" spans="1:24" x14ac:dyDescent="0.25">
      <c r="B9" s="2" t="s">
        <v>83</v>
      </c>
      <c r="C9" s="11" t="s">
        <v>212</v>
      </c>
      <c r="D9" s="117">
        <f>3/8</f>
        <v>0.375</v>
      </c>
      <c r="E9" s="120" t="s">
        <v>230</v>
      </c>
      <c r="F9" s="11" t="s">
        <v>227</v>
      </c>
      <c r="G9" s="11" t="s">
        <v>234</v>
      </c>
      <c r="H9" s="1">
        <v>73</v>
      </c>
      <c r="I9" s="1">
        <v>53</v>
      </c>
      <c r="J9" s="9">
        <f t="shared" si="0"/>
        <v>20</v>
      </c>
      <c r="K9" s="11" t="s">
        <v>212</v>
      </c>
      <c r="L9" s="1" t="s">
        <v>85</v>
      </c>
    </row>
    <row r="10" spans="1:24" x14ac:dyDescent="0.25">
      <c r="B10" s="2" t="s">
        <v>211</v>
      </c>
      <c r="C10" s="11" t="s">
        <v>213</v>
      </c>
      <c r="D10" s="117">
        <f>2/6</f>
        <v>0.33333333333333331</v>
      </c>
      <c r="E10" s="120" t="s">
        <v>138</v>
      </c>
      <c r="F10" s="11" t="s">
        <v>232</v>
      </c>
      <c r="G10" s="11" t="s">
        <v>215</v>
      </c>
      <c r="H10" s="1">
        <v>72</v>
      </c>
      <c r="I10" s="1">
        <v>100</v>
      </c>
      <c r="J10" s="9">
        <f t="shared" si="0"/>
        <v>-28</v>
      </c>
      <c r="K10" s="11" t="s">
        <v>213</v>
      </c>
      <c r="L10" s="1" t="s">
        <v>85</v>
      </c>
    </row>
    <row r="11" spans="1:24" x14ac:dyDescent="0.25">
      <c r="B11" s="2"/>
      <c r="C11" s="11"/>
      <c r="D11" s="59"/>
      <c r="E11" s="121"/>
      <c r="F11" s="11"/>
      <c r="G11" s="11" t="s">
        <v>198</v>
      </c>
      <c r="H11" s="1"/>
      <c r="I11" s="1"/>
      <c r="J11" s="9"/>
      <c r="K11" s="11"/>
      <c r="L11" s="1"/>
    </row>
    <row r="12" spans="1:24" ht="15.75" thickBot="1" x14ac:dyDescent="0.3">
      <c r="G12" t="s">
        <v>198</v>
      </c>
    </row>
    <row r="13" spans="1:24" x14ac:dyDescent="0.25">
      <c r="B13" s="188" t="s">
        <v>17</v>
      </c>
      <c r="C13" s="189" t="s">
        <v>48</v>
      </c>
      <c r="D13" s="189" t="s">
        <v>49</v>
      </c>
      <c r="E13" s="189" t="s">
        <v>0</v>
      </c>
      <c r="F13" s="189" t="s">
        <v>1</v>
      </c>
      <c r="G13" s="189" t="s">
        <v>2</v>
      </c>
      <c r="H13" s="189" t="s">
        <v>9</v>
      </c>
      <c r="I13" s="189" t="s">
        <v>11</v>
      </c>
      <c r="J13" s="189" t="s">
        <v>50</v>
      </c>
      <c r="K13" s="189" t="s">
        <v>51</v>
      </c>
      <c r="L13" s="189" t="s">
        <v>3</v>
      </c>
      <c r="M13" s="189" t="s">
        <v>4</v>
      </c>
      <c r="N13" s="189" t="s">
        <v>52</v>
      </c>
      <c r="O13" s="189" t="s">
        <v>5</v>
      </c>
      <c r="P13" s="189" t="s">
        <v>53</v>
      </c>
      <c r="Q13" s="189" t="s">
        <v>54</v>
      </c>
      <c r="R13" s="189" t="s">
        <v>55</v>
      </c>
      <c r="S13" s="189" t="s">
        <v>56</v>
      </c>
      <c r="T13" s="189" t="s">
        <v>57</v>
      </c>
      <c r="U13" s="189" t="s">
        <v>58</v>
      </c>
      <c r="V13" s="189" t="s">
        <v>59</v>
      </c>
      <c r="W13" s="189" t="s">
        <v>60</v>
      </c>
      <c r="X13" s="190" t="s">
        <v>61</v>
      </c>
    </row>
    <row r="14" spans="1:24" x14ac:dyDescent="0.25">
      <c r="A14" s="6" t="s">
        <v>47</v>
      </c>
      <c r="B14" s="122" t="s">
        <v>16</v>
      </c>
      <c r="C14" s="25">
        <v>7</v>
      </c>
      <c r="D14" s="25">
        <v>25</v>
      </c>
      <c r="E14" s="25">
        <v>20</v>
      </c>
      <c r="F14" s="25">
        <v>6</v>
      </c>
      <c r="G14" s="25">
        <v>9</v>
      </c>
      <c r="H14" s="25">
        <v>7</v>
      </c>
      <c r="I14" s="25">
        <v>2</v>
      </c>
      <c r="J14" s="25">
        <v>0</v>
      </c>
      <c r="K14" s="25">
        <v>0</v>
      </c>
      <c r="L14" s="25">
        <v>4</v>
      </c>
      <c r="M14" s="25">
        <v>4</v>
      </c>
      <c r="N14" s="25">
        <v>0</v>
      </c>
      <c r="O14" s="25">
        <v>5</v>
      </c>
      <c r="P14" s="25">
        <v>1</v>
      </c>
      <c r="Q14" s="25">
        <v>0</v>
      </c>
      <c r="R14" s="25">
        <v>1</v>
      </c>
      <c r="S14" s="25">
        <v>1</v>
      </c>
      <c r="T14" s="25">
        <v>0</v>
      </c>
      <c r="U14" s="211">
        <f>(G14+M14+P14)/(E14+M14+P14+N14)</f>
        <v>0.56000000000000005</v>
      </c>
      <c r="V14" s="211">
        <f t="shared" ref="V14:V30" si="1">(H14+I14*2+J14*3+K14*4)/E14</f>
        <v>0.55000000000000004</v>
      </c>
      <c r="W14" s="26">
        <f t="shared" ref="W14:W30" si="2">U14+V14</f>
        <v>1.1100000000000001</v>
      </c>
      <c r="X14" s="213">
        <f>G14/E14</f>
        <v>0.45</v>
      </c>
    </row>
    <row r="15" spans="1:24" x14ac:dyDescent="0.25">
      <c r="A15" s="220"/>
      <c r="B15" s="122" t="s">
        <v>14</v>
      </c>
      <c r="C15" s="25">
        <v>7</v>
      </c>
      <c r="D15" s="25">
        <v>29</v>
      </c>
      <c r="E15" s="25">
        <v>23</v>
      </c>
      <c r="F15" s="34">
        <v>12</v>
      </c>
      <c r="G15" s="34">
        <v>11</v>
      </c>
      <c r="H15" s="34">
        <v>8</v>
      </c>
      <c r="I15" s="34">
        <v>3</v>
      </c>
      <c r="J15" s="25">
        <v>0</v>
      </c>
      <c r="K15" s="25">
        <v>0</v>
      </c>
      <c r="L15" s="25">
        <v>6</v>
      </c>
      <c r="M15" s="25">
        <v>2</v>
      </c>
      <c r="N15" s="25">
        <v>0</v>
      </c>
      <c r="O15" s="25">
        <v>4</v>
      </c>
      <c r="P15" s="25">
        <v>2</v>
      </c>
      <c r="Q15" s="25">
        <v>1</v>
      </c>
      <c r="R15" s="25">
        <v>2</v>
      </c>
      <c r="S15" s="34">
        <v>4</v>
      </c>
      <c r="T15" s="25">
        <v>0</v>
      </c>
      <c r="U15" s="211">
        <f>(G15+M15+P15)/(E15+M15+P15+N15)</f>
        <v>0.55555555555555558</v>
      </c>
      <c r="V15" s="211">
        <f t="shared" si="1"/>
        <v>0.60869565217391308</v>
      </c>
      <c r="W15" s="26">
        <f t="shared" si="2"/>
        <v>1.1642512077294687</v>
      </c>
      <c r="X15" s="225">
        <f>G15/E15</f>
        <v>0.47826086956521741</v>
      </c>
    </row>
    <row r="16" spans="1:24" x14ac:dyDescent="0.25">
      <c r="A16" s="220"/>
      <c r="B16" s="122" t="s">
        <v>15</v>
      </c>
      <c r="C16" s="25">
        <v>6</v>
      </c>
      <c r="D16" s="25">
        <v>19</v>
      </c>
      <c r="E16" s="25">
        <v>16</v>
      </c>
      <c r="F16" s="25">
        <v>1</v>
      </c>
      <c r="G16" s="25">
        <v>5</v>
      </c>
      <c r="H16" s="25">
        <v>4</v>
      </c>
      <c r="I16" s="25">
        <v>1</v>
      </c>
      <c r="J16" s="25">
        <v>0</v>
      </c>
      <c r="K16" s="25">
        <v>0</v>
      </c>
      <c r="L16" s="25">
        <v>2</v>
      </c>
      <c r="M16" s="25">
        <v>2</v>
      </c>
      <c r="N16" s="25">
        <v>0</v>
      </c>
      <c r="O16" s="34">
        <v>1</v>
      </c>
      <c r="P16" s="25">
        <v>0</v>
      </c>
      <c r="Q16" s="25">
        <v>0</v>
      </c>
      <c r="R16" s="25">
        <v>2</v>
      </c>
      <c r="S16" s="25">
        <v>1</v>
      </c>
      <c r="T16" s="25">
        <v>1</v>
      </c>
      <c r="U16" s="211">
        <v>0.36799999999999999</v>
      </c>
      <c r="V16" s="211">
        <f t="shared" si="1"/>
        <v>0.375</v>
      </c>
      <c r="W16" s="26">
        <f t="shared" si="2"/>
        <v>0.74299999999999999</v>
      </c>
      <c r="X16" s="213">
        <f>G16/E16</f>
        <v>0.3125</v>
      </c>
    </row>
    <row r="17" spans="1:25" x14ac:dyDescent="0.25">
      <c r="A17" s="221"/>
      <c r="B17" s="196" t="s">
        <v>12</v>
      </c>
      <c r="C17" s="222">
        <v>8</v>
      </c>
      <c r="D17" s="222">
        <v>30</v>
      </c>
      <c r="E17" s="222">
        <v>24</v>
      </c>
      <c r="F17" s="66">
        <v>4</v>
      </c>
      <c r="G17" s="66">
        <v>7</v>
      </c>
      <c r="H17" s="66">
        <v>5</v>
      </c>
      <c r="I17" s="66">
        <v>1</v>
      </c>
      <c r="J17" s="66">
        <v>0</v>
      </c>
      <c r="K17" s="222">
        <v>1</v>
      </c>
      <c r="L17" s="222">
        <v>7</v>
      </c>
      <c r="M17" s="66">
        <v>3</v>
      </c>
      <c r="N17" s="66">
        <v>0</v>
      </c>
      <c r="O17" s="222">
        <v>1</v>
      </c>
      <c r="P17" s="66">
        <v>1</v>
      </c>
      <c r="Q17" s="66">
        <v>3</v>
      </c>
      <c r="R17" s="66">
        <v>2</v>
      </c>
      <c r="S17" s="66">
        <v>1</v>
      </c>
      <c r="T17" s="66">
        <v>0</v>
      </c>
      <c r="U17" s="197">
        <v>0.36699999999999999</v>
      </c>
      <c r="V17" s="197">
        <f t="shared" si="1"/>
        <v>0.45833333333333331</v>
      </c>
      <c r="W17" s="116">
        <f t="shared" si="2"/>
        <v>0.82533333333333325</v>
      </c>
      <c r="X17" s="198">
        <v>0.29199999999999998</v>
      </c>
    </row>
    <row r="18" spans="1:25" x14ac:dyDescent="0.25">
      <c r="A18" s="220"/>
      <c r="B18" s="196" t="s">
        <v>187</v>
      </c>
      <c r="C18" s="66">
        <v>3</v>
      </c>
      <c r="D18" s="66">
        <v>9</v>
      </c>
      <c r="E18" s="66">
        <v>7</v>
      </c>
      <c r="F18" s="66">
        <v>3</v>
      </c>
      <c r="G18" s="66">
        <v>5</v>
      </c>
      <c r="H18" s="66">
        <v>5</v>
      </c>
      <c r="I18" s="66">
        <v>0</v>
      </c>
      <c r="J18" s="66">
        <v>0</v>
      </c>
      <c r="K18" s="66">
        <v>0</v>
      </c>
      <c r="L18" s="66">
        <v>6</v>
      </c>
      <c r="M18" s="66">
        <v>0</v>
      </c>
      <c r="N18" s="66">
        <v>0</v>
      </c>
      <c r="O18" s="66">
        <v>1</v>
      </c>
      <c r="P18" s="66">
        <v>2</v>
      </c>
      <c r="Q18" s="66">
        <v>0</v>
      </c>
      <c r="R18" s="66">
        <v>0</v>
      </c>
      <c r="S18" s="66">
        <v>0</v>
      </c>
      <c r="T18" s="66">
        <v>0</v>
      </c>
      <c r="U18" s="197">
        <f t="shared" ref="U18:U26" si="3">(G18+M18+P18)/(E18+M18+P18+N18)</f>
        <v>0.77777777777777779</v>
      </c>
      <c r="V18" s="197">
        <f t="shared" si="1"/>
        <v>0.7142857142857143</v>
      </c>
      <c r="W18" s="116">
        <f t="shared" si="2"/>
        <v>1.4920634920634921</v>
      </c>
      <c r="X18" s="198">
        <f>G18/E18</f>
        <v>0.7142857142857143</v>
      </c>
    </row>
    <row r="19" spans="1:25" x14ac:dyDescent="0.25">
      <c r="A19" s="220"/>
      <c r="B19" s="196" t="s">
        <v>7</v>
      </c>
      <c r="C19" s="66">
        <v>5</v>
      </c>
      <c r="D19" s="66">
        <v>23</v>
      </c>
      <c r="E19" s="66">
        <v>20</v>
      </c>
      <c r="F19" s="66">
        <v>3</v>
      </c>
      <c r="G19" s="66">
        <v>6</v>
      </c>
      <c r="H19" s="66">
        <v>6</v>
      </c>
      <c r="I19" s="66">
        <v>0</v>
      </c>
      <c r="J19" s="66">
        <v>0</v>
      </c>
      <c r="K19" s="66">
        <v>0</v>
      </c>
      <c r="L19" s="66">
        <v>4</v>
      </c>
      <c r="M19" s="66">
        <v>3</v>
      </c>
      <c r="N19" s="66">
        <v>0</v>
      </c>
      <c r="O19" s="66">
        <v>3</v>
      </c>
      <c r="P19" s="66">
        <v>0</v>
      </c>
      <c r="Q19" s="66">
        <v>0</v>
      </c>
      <c r="R19" s="66">
        <v>3</v>
      </c>
      <c r="S19" s="66">
        <v>0</v>
      </c>
      <c r="T19" s="66">
        <v>0</v>
      </c>
      <c r="U19" s="197">
        <f t="shared" si="3"/>
        <v>0.39130434782608697</v>
      </c>
      <c r="V19" s="197">
        <f t="shared" si="1"/>
        <v>0.3</v>
      </c>
      <c r="W19" s="116">
        <f t="shared" si="2"/>
        <v>0.69130434782608696</v>
      </c>
      <c r="X19" s="198">
        <f>G19/E19</f>
        <v>0.3</v>
      </c>
    </row>
    <row r="20" spans="1:25" x14ac:dyDescent="0.25">
      <c r="A20" s="221"/>
      <c r="B20" s="122" t="s">
        <v>28</v>
      </c>
      <c r="C20" s="25">
        <v>6</v>
      </c>
      <c r="D20" s="25">
        <v>25</v>
      </c>
      <c r="E20" s="25">
        <v>16</v>
      </c>
      <c r="F20" s="25">
        <v>5</v>
      </c>
      <c r="G20" s="25">
        <v>5</v>
      </c>
      <c r="H20" s="25">
        <v>2</v>
      </c>
      <c r="I20" s="25">
        <v>2</v>
      </c>
      <c r="J20" s="25">
        <v>0</v>
      </c>
      <c r="K20" s="34">
        <v>1</v>
      </c>
      <c r="L20" s="25">
        <v>6</v>
      </c>
      <c r="M20" s="34">
        <v>7</v>
      </c>
      <c r="N20" s="25">
        <v>0</v>
      </c>
      <c r="O20" s="25">
        <v>5</v>
      </c>
      <c r="P20" s="25">
        <v>2</v>
      </c>
      <c r="Q20" s="25">
        <v>0</v>
      </c>
      <c r="R20" s="25">
        <v>1</v>
      </c>
      <c r="S20" s="25">
        <v>0</v>
      </c>
      <c r="T20" s="25">
        <v>0</v>
      </c>
      <c r="U20" s="211">
        <f t="shared" si="3"/>
        <v>0.56000000000000005</v>
      </c>
      <c r="V20" s="211">
        <f t="shared" si="1"/>
        <v>0.625</v>
      </c>
      <c r="W20" s="26">
        <f t="shared" si="2"/>
        <v>1.1850000000000001</v>
      </c>
      <c r="X20" s="213">
        <f>G20/E20</f>
        <v>0.3125</v>
      </c>
    </row>
    <row r="21" spans="1:25" x14ac:dyDescent="0.25">
      <c r="A21" s="220"/>
      <c r="B21" s="122" t="s">
        <v>62</v>
      </c>
      <c r="C21" s="25">
        <v>5</v>
      </c>
      <c r="D21" s="25">
        <v>22</v>
      </c>
      <c r="E21" s="25">
        <v>22</v>
      </c>
      <c r="F21" s="25">
        <v>4</v>
      </c>
      <c r="G21" s="25">
        <v>6</v>
      </c>
      <c r="H21" s="25">
        <v>4</v>
      </c>
      <c r="I21" s="25">
        <v>2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7</v>
      </c>
      <c r="P21" s="25">
        <v>0</v>
      </c>
      <c r="Q21" s="25">
        <v>2</v>
      </c>
      <c r="R21" s="25">
        <v>0</v>
      </c>
      <c r="S21" s="25">
        <v>1</v>
      </c>
      <c r="T21" s="25">
        <v>0</v>
      </c>
      <c r="U21" s="211">
        <f t="shared" si="3"/>
        <v>0.27272727272727271</v>
      </c>
      <c r="V21" s="211">
        <f t="shared" si="1"/>
        <v>0.36363636363636365</v>
      </c>
      <c r="W21" s="26">
        <f t="shared" si="2"/>
        <v>0.63636363636363635</v>
      </c>
      <c r="X21" s="213">
        <f>G21/E21</f>
        <v>0.27272727272727271</v>
      </c>
    </row>
    <row r="22" spans="1:25" x14ac:dyDescent="0.25">
      <c r="A22" s="220"/>
      <c r="B22" s="122" t="s">
        <v>77</v>
      </c>
      <c r="C22" s="34">
        <v>8</v>
      </c>
      <c r="D22" s="25">
        <v>27</v>
      </c>
      <c r="E22" s="25">
        <v>23</v>
      </c>
      <c r="F22" s="25">
        <v>5</v>
      </c>
      <c r="G22" s="25">
        <v>7</v>
      </c>
      <c r="H22" s="25">
        <v>6</v>
      </c>
      <c r="I22" s="25">
        <v>1</v>
      </c>
      <c r="J22" s="25">
        <v>0</v>
      </c>
      <c r="K22" s="25">
        <v>0</v>
      </c>
      <c r="L22" s="25">
        <v>5</v>
      </c>
      <c r="M22" s="25">
        <v>3</v>
      </c>
      <c r="N22" s="25">
        <v>0</v>
      </c>
      <c r="O22" s="25">
        <v>7</v>
      </c>
      <c r="P22" s="25">
        <v>1</v>
      </c>
      <c r="Q22" s="25">
        <v>2</v>
      </c>
      <c r="R22" s="25">
        <v>2</v>
      </c>
      <c r="S22" s="25">
        <v>0</v>
      </c>
      <c r="T22" s="25">
        <v>0</v>
      </c>
      <c r="U22" s="211">
        <f t="shared" si="3"/>
        <v>0.40740740740740738</v>
      </c>
      <c r="V22" s="211">
        <f t="shared" si="1"/>
        <v>0.34782608695652173</v>
      </c>
      <c r="W22" s="26">
        <f t="shared" si="2"/>
        <v>0.75523349436392917</v>
      </c>
      <c r="X22" s="213">
        <v>0.30399999999999999</v>
      </c>
    </row>
    <row r="23" spans="1:25" x14ac:dyDescent="0.25">
      <c r="A23" s="221"/>
      <c r="B23" s="196" t="s">
        <v>189</v>
      </c>
      <c r="C23" s="66">
        <v>5</v>
      </c>
      <c r="D23" s="66">
        <v>23</v>
      </c>
      <c r="E23" s="66">
        <v>9</v>
      </c>
      <c r="F23" s="66">
        <v>7</v>
      </c>
      <c r="G23" s="66">
        <v>1</v>
      </c>
      <c r="H23" s="66">
        <v>1</v>
      </c>
      <c r="I23" s="66">
        <v>0</v>
      </c>
      <c r="J23" s="66">
        <v>0</v>
      </c>
      <c r="K23" s="66">
        <v>0</v>
      </c>
      <c r="L23" s="66">
        <v>1</v>
      </c>
      <c r="M23" s="66">
        <v>10</v>
      </c>
      <c r="N23" s="66">
        <v>0</v>
      </c>
      <c r="O23" s="66">
        <v>3</v>
      </c>
      <c r="P23" s="66">
        <v>4</v>
      </c>
      <c r="Q23" s="66">
        <v>1</v>
      </c>
      <c r="R23" s="66">
        <v>1</v>
      </c>
      <c r="S23" s="66">
        <v>5</v>
      </c>
      <c r="T23" s="66">
        <v>0</v>
      </c>
      <c r="U23" s="197">
        <f t="shared" si="3"/>
        <v>0.65217391304347827</v>
      </c>
      <c r="V23" s="197">
        <f t="shared" si="1"/>
        <v>0.1111111111111111</v>
      </c>
      <c r="W23" s="116">
        <f t="shared" si="2"/>
        <v>0.76328502415458943</v>
      </c>
      <c r="X23" s="198">
        <f>G23/E23</f>
        <v>0.1111111111111111</v>
      </c>
    </row>
    <row r="24" spans="1:25" x14ac:dyDescent="0.25">
      <c r="A24" s="220"/>
      <c r="B24" s="196" t="s">
        <v>22</v>
      </c>
      <c r="C24" s="222">
        <v>8</v>
      </c>
      <c r="D24" s="66">
        <v>24</v>
      </c>
      <c r="E24" s="66">
        <v>17</v>
      </c>
      <c r="F24" s="66">
        <v>6</v>
      </c>
      <c r="G24" s="66">
        <v>7</v>
      </c>
      <c r="H24" s="66">
        <v>4</v>
      </c>
      <c r="I24" s="66">
        <v>2</v>
      </c>
      <c r="J24" s="66">
        <v>0</v>
      </c>
      <c r="K24" s="222">
        <v>1</v>
      </c>
      <c r="L24" s="66">
        <v>6</v>
      </c>
      <c r="M24" s="222">
        <v>7</v>
      </c>
      <c r="N24" s="66">
        <v>0</v>
      </c>
      <c r="O24" s="66">
        <v>3</v>
      </c>
      <c r="P24" s="66">
        <v>0</v>
      </c>
      <c r="Q24" s="66">
        <v>0</v>
      </c>
      <c r="R24" s="66">
        <v>0</v>
      </c>
      <c r="S24" s="66">
        <v>1</v>
      </c>
      <c r="T24" s="66">
        <v>0</v>
      </c>
      <c r="U24" s="223">
        <f t="shared" si="3"/>
        <v>0.58333333333333337</v>
      </c>
      <c r="V24" s="223">
        <f t="shared" si="1"/>
        <v>0.70588235294117652</v>
      </c>
      <c r="W24" s="224">
        <f t="shared" si="2"/>
        <v>1.2892156862745099</v>
      </c>
      <c r="X24" s="198">
        <f>G24/E24</f>
        <v>0.41176470588235292</v>
      </c>
      <c r="Y24" t="s">
        <v>172</v>
      </c>
    </row>
    <row r="25" spans="1:25" x14ac:dyDescent="0.25">
      <c r="A25" s="220"/>
      <c r="B25" s="196" t="s">
        <v>29</v>
      </c>
      <c r="C25" s="66">
        <v>5</v>
      </c>
      <c r="D25" s="66">
        <v>14</v>
      </c>
      <c r="E25" s="66">
        <v>12</v>
      </c>
      <c r="F25" s="66">
        <v>1</v>
      </c>
      <c r="G25" s="66">
        <v>3</v>
      </c>
      <c r="H25" s="66">
        <v>2</v>
      </c>
      <c r="I25" s="66">
        <v>0</v>
      </c>
      <c r="J25" s="66">
        <v>0</v>
      </c>
      <c r="K25" s="66">
        <v>1</v>
      </c>
      <c r="L25" s="66">
        <v>7</v>
      </c>
      <c r="M25" s="66">
        <v>1</v>
      </c>
      <c r="N25" s="66">
        <v>0</v>
      </c>
      <c r="O25" s="66">
        <v>2</v>
      </c>
      <c r="P25" s="66">
        <v>1</v>
      </c>
      <c r="Q25" s="66">
        <v>0</v>
      </c>
      <c r="R25" s="66">
        <v>0</v>
      </c>
      <c r="S25" s="66">
        <v>0</v>
      </c>
      <c r="T25" s="66">
        <v>0</v>
      </c>
      <c r="U25" s="197">
        <f t="shared" si="3"/>
        <v>0.35714285714285715</v>
      </c>
      <c r="V25" s="197">
        <f t="shared" si="1"/>
        <v>0.5</v>
      </c>
      <c r="W25" s="116">
        <f t="shared" si="2"/>
        <v>0.85714285714285721</v>
      </c>
      <c r="X25" s="198">
        <f>G25/E25</f>
        <v>0.25</v>
      </c>
    </row>
    <row r="26" spans="1:25" x14ac:dyDescent="0.25">
      <c r="A26" s="221"/>
      <c r="B26" s="122" t="s">
        <v>188</v>
      </c>
      <c r="C26" s="25">
        <v>6</v>
      </c>
      <c r="D26" s="25">
        <v>15</v>
      </c>
      <c r="E26" s="25">
        <v>12</v>
      </c>
      <c r="F26" s="25">
        <v>4</v>
      </c>
      <c r="G26" s="25">
        <v>3</v>
      </c>
      <c r="H26" s="25">
        <v>3</v>
      </c>
      <c r="I26" s="25">
        <v>0</v>
      </c>
      <c r="J26" s="25">
        <v>0</v>
      </c>
      <c r="K26" s="25">
        <v>0</v>
      </c>
      <c r="L26" s="25">
        <v>1</v>
      </c>
      <c r="M26" s="25">
        <v>3</v>
      </c>
      <c r="N26" s="25">
        <v>0</v>
      </c>
      <c r="O26" s="25">
        <v>3</v>
      </c>
      <c r="P26" s="25">
        <v>0</v>
      </c>
      <c r="Q26" s="25">
        <v>1</v>
      </c>
      <c r="R26" s="25">
        <v>1</v>
      </c>
      <c r="S26" s="25">
        <v>0</v>
      </c>
      <c r="T26" s="25">
        <v>0</v>
      </c>
      <c r="U26" s="211">
        <f t="shared" si="3"/>
        <v>0.4</v>
      </c>
      <c r="V26" s="211">
        <f t="shared" si="1"/>
        <v>0.25</v>
      </c>
      <c r="W26" s="26">
        <f t="shared" si="2"/>
        <v>0.65</v>
      </c>
      <c r="X26" s="213">
        <v>0.25</v>
      </c>
    </row>
    <row r="27" spans="1:25" x14ac:dyDescent="0.25">
      <c r="A27" s="220"/>
      <c r="B27" s="71" t="s">
        <v>127</v>
      </c>
      <c r="C27" s="25">
        <v>6</v>
      </c>
      <c r="D27" s="25">
        <v>20</v>
      </c>
      <c r="E27" s="25">
        <v>13</v>
      </c>
      <c r="F27" s="25">
        <v>6</v>
      </c>
      <c r="G27" s="25">
        <v>5</v>
      </c>
      <c r="H27" s="25">
        <v>4</v>
      </c>
      <c r="I27" s="25">
        <v>1</v>
      </c>
      <c r="J27" s="25">
        <v>0</v>
      </c>
      <c r="K27" s="25">
        <v>0</v>
      </c>
      <c r="L27" s="25">
        <v>1</v>
      </c>
      <c r="M27" s="25">
        <v>6</v>
      </c>
      <c r="N27" s="25">
        <v>1</v>
      </c>
      <c r="O27" s="25">
        <v>2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11">
        <v>0.57899999999999996</v>
      </c>
      <c r="V27" s="211">
        <f t="shared" si="1"/>
        <v>0.46153846153846156</v>
      </c>
      <c r="W27" s="26">
        <f t="shared" si="2"/>
        <v>1.0405384615384614</v>
      </c>
      <c r="X27" s="213">
        <f>G27/E27</f>
        <v>0.38461538461538464</v>
      </c>
    </row>
    <row r="28" spans="1:25" x14ac:dyDescent="0.25">
      <c r="A28" s="220"/>
      <c r="B28" s="122" t="s">
        <v>175</v>
      </c>
      <c r="C28" s="25">
        <v>2</v>
      </c>
      <c r="D28" s="25">
        <v>1</v>
      </c>
      <c r="E28" s="25">
        <v>1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1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1</v>
      </c>
      <c r="S28" s="25">
        <v>0</v>
      </c>
      <c r="T28" s="25">
        <v>0</v>
      </c>
      <c r="U28" s="211">
        <f>(G28+M28+P28)/(E28+M28+P28+N28)</f>
        <v>0</v>
      </c>
      <c r="V28" s="211">
        <f t="shared" si="1"/>
        <v>0</v>
      </c>
      <c r="W28" s="26">
        <f t="shared" si="2"/>
        <v>0</v>
      </c>
      <c r="X28" s="213">
        <f>G28/E28</f>
        <v>0</v>
      </c>
    </row>
    <row r="29" spans="1:25" x14ac:dyDescent="0.25">
      <c r="A29" s="221"/>
      <c r="B29" s="199" t="s">
        <v>236</v>
      </c>
      <c r="C29" s="66">
        <v>1</v>
      </c>
      <c r="D29" s="66">
        <v>1</v>
      </c>
      <c r="E29" s="66">
        <v>1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197">
        <v>0</v>
      </c>
      <c r="V29" s="197">
        <f t="shared" si="1"/>
        <v>0</v>
      </c>
      <c r="W29" s="116">
        <f t="shared" si="2"/>
        <v>0</v>
      </c>
      <c r="X29" s="198">
        <v>0</v>
      </c>
    </row>
    <row r="30" spans="1:25" x14ac:dyDescent="0.25">
      <c r="A30" s="220"/>
      <c r="B30" s="196" t="s">
        <v>8</v>
      </c>
      <c r="C30" s="66">
        <v>7</v>
      </c>
      <c r="D30" s="66">
        <v>23</v>
      </c>
      <c r="E30" s="66">
        <v>19</v>
      </c>
      <c r="F30" s="66">
        <v>6</v>
      </c>
      <c r="G30" s="66">
        <v>4</v>
      </c>
      <c r="H30" s="66">
        <v>4</v>
      </c>
      <c r="I30" s="66">
        <v>0</v>
      </c>
      <c r="J30" s="66">
        <v>0</v>
      </c>
      <c r="K30" s="66">
        <v>0</v>
      </c>
      <c r="L30" s="66">
        <v>3</v>
      </c>
      <c r="M30" s="66">
        <v>2</v>
      </c>
      <c r="N30" s="66">
        <v>0</v>
      </c>
      <c r="O30" s="66">
        <v>6</v>
      </c>
      <c r="P30" s="66">
        <v>2</v>
      </c>
      <c r="Q30" s="66">
        <v>0</v>
      </c>
      <c r="R30" s="66">
        <v>0</v>
      </c>
      <c r="S30" s="66">
        <v>3</v>
      </c>
      <c r="T30" s="66">
        <v>0</v>
      </c>
      <c r="U30" s="197">
        <f>(G30+M30+P30)/(E30+M30+P30+N30)</f>
        <v>0.34782608695652173</v>
      </c>
      <c r="V30" s="197">
        <f t="shared" si="1"/>
        <v>0.21052631578947367</v>
      </c>
      <c r="W30" s="116">
        <f t="shared" si="2"/>
        <v>0.5583524027459954</v>
      </c>
      <c r="X30" s="198">
        <f>G30/E30</f>
        <v>0.21052631578947367</v>
      </c>
    </row>
    <row r="31" spans="1:25" ht="15.75" thickBot="1" x14ac:dyDescent="0.3">
      <c r="A31" s="10"/>
      <c r="B31" s="191" t="s">
        <v>65</v>
      </c>
      <c r="C31" s="156">
        <f>SUM(C14:C30)</f>
        <v>95</v>
      </c>
      <c r="D31" s="156">
        <f t="shared" ref="D31:T31" si="4">SUM(D14:D30)</f>
        <v>330</v>
      </c>
      <c r="E31" s="156">
        <f t="shared" si="4"/>
        <v>255</v>
      </c>
      <c r="F31" s="156">
        <f t="shared" si="4"/>
        <v>73</v>
      </c>
      <c r="G31" s="156">
        <f t="shared" si="4"/>
        <v>84</v>
      </c>
      <c r="H31" s="156">
        <f t="shared" si="4"/>
        <v>65</v>
      </c>
      <c r="I31" s="156">
        <f t="shared" si="4"/>
        <v>15</v>
      </c>
      <c r="J31" s="156">
        <f t="shared" si="4"/>
        <v>0</v>
      </c>
      <c r="K31" s="156">
        <f t="shared" si="4"/>
        <v>4</v>
      </c>
      <c r="L31" s="156">
        <f t="shared" si="4"/>
        <v>60</v>
      </c>
      <c r="M31" s="156">
        <f t="shared" si="4"/>
        <v>53</v>
      </c>
      <c r="N31" s="156">
        <f t="shared" si="4"/>
        <v>1</v>
      </c>
      <c r="O31" s="156">
        <f t="shared" si="4"/>
        <v>53</v>
      </c>
      <c r="P31" s="156">
        <f t="shared" si="4"/>
        <v>16</v>
      </c>
      <c r="Q31" s="156">
        <f t="shared" si="4"/>
        <v>10</v>
      </c>
      <c r="R31" s="156">
        <f t="shared" si="4"/>
        <v>16</v>
      </c>
      <c r="S31" s="156">
        <f t="shared" si="4"/>
        <v>17</v>
      </c>
      <c r="T31" s="156">
        <f t="shared" si="4"/>
        <v>1</v>
      </c>
      <c r="U31" s="205">
        <f t="shared" ref="U31" si="5">(G31+M31+P31)/(E31+M31+P31+N31)</f>
        <v>0.47076923076923077</v>
      </c>
      <c r="V31" s="205">
        <f t="shared" ref="V31" si="6">(H31+I31*2+J31*3+K31*4)/E31</f>
        <v>0.43529411764705883</v>
      </c>
      <c r="W31" s="205">
        <f t="shared" ref="W31" si="7">U31+V31</f>
        <v>0.90606334841628966</v>
      </c>
      <c r="X31" s="206">
        <f>G31/E31</f>
        <v>0.32941176470588235</v>
      </c>
    </row>
    <row r="32" spans="1:25" x14ac:dyDescent="0.25">
      <c r="A32" s="1"/>
      <c r="B32" s="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2"/>
      <c r="V32" s="12"/>
      <c r="W32" s="12"/>
      <c r="X32" s="12"/>
      <c r="Y32" s="5"/>
    </row>
    <row r="33" spans="1:24" ht="15.75" thickBot="1" x14ac:dyDescent="0.3">
      <c r="A33" s="1"/>
      <c r="B33" s="7"/>
    </row>
    <row r="34" spans="1:24" x14ac:dyDescent="0.25">
      <c r="B34" s="188" t="s">
        <v>18</v>
      </c>
      <c r="C34" s="189" t="s">
        <v>67</v>
      </c>
      <c r="D34" s="189" t="s">
        <v>68</v>
      </c>
      <c r="E34" s="189" t="s">
        <v>69</v>
      </c>
      <c r="F34" s="189" t="s">
        <v>20</v>
      </c>
      <c r="G34" s="189" t="s">
        <v>21</v>
      </c>
      <c r="H34" s="189" t="s">
        <v>70</v>
      </c>
      <c r="I34" s="189" t="s">
        <v>51</v>
      </c>
      <c r="J34" s="189" t="s">
        <v>5</v>
      </c>
      <c r="K34" s="189" t="s">
        <v>4</v>
      </c>
      <c r="L34" s="189" t="s">
        <v>53</v>
      </c>
      <c r="M34" s="189" t="s">
        <v>71</v>
      </c>
      <c r="N34" s="189" t="s">
        <v>72</v>
      </c>
      <c r="O34" s="189" t="s">
        <v>73</v>
      </c>
      <c r="P34" s="189" t="s">
        <v>74</v>
      </c>
      <c r="Q34" s="189" t="s">
        <v>75</v>
      </c>
      <c r="R34" s="190" t="s">
        <v>76</v>
      </c>
      <c r="T34" s="10"/>
      <c r="U34" s="10"/>
      <c r="V34" s="10"/>
      <c r="W34" s="10"/>
      <c r="X34" s="10"/>
    </row>
    <row r="35" spans="1:24" x14ac:dyDescent="0.25">
      <c r="A35" s="6" t="s">
        <v>66</v>
      </c>
      <c r="B35" s="122" t="s">
        <v>12</v>
      </c>
      <c r="C35" s="25">
        <v>3</v>
      </c>
      <c r="D35" s="25">
        <v>1</v>
      </c>
      <c r="E35" s="25">
        <v>0</v>
      </c>
      <c r="F35" s="25">
        <v>5</v>
      </c>
      <c r="G35" s="34">
        <v>3</v>
      </c>
      <c r="H35" s="34">
        <v>4</v>
      </c>
      <c r="I35" s="25">
        <v>0</v>
      </c>
      <c r="J35" s="25">
        <v>7</v>
      </c>
      <c r="K35" s="34">
        <v>3</v>
      </c>
      <c r="L35" s="25">
        <v>1</v>
      </c>
      <c r="M35" s="34">
        <v>0</v>
      </c>
      <c r="N35" s="25">
        <v>0</v>
      </c>
      <c r="O35" s="34">
        <v>0</v>
      </c>
      <c r="P35" s="25">
        <v>0</v>
      </c>
      <c r="Q35" s="31">
        <f>9*G35/F35</f>
        <v>5.4</v>
      </c>
      <c r="R35" s="229">
        <f t="shared" ref="R35:R46" si="8">(H35+K35)/F35</f>
        <v>1.4</v>
      </c>
      <c r="T35" s="10"/>
      <c r="U35" s="10"/>
      <c r="V35" s="10"/>
      <c r="W35" s="10"/>
      <c r="X35" s="10"/>
    </row>
    <row r="36" spans="1:24" x14ac:dyDescent="0.25">
      <c r="A36" s="226"/>
      <c r="B36" s="71" t="s">
        <v>175</v>
      </c>
      <c r="C36" s="25">
        <v>1</v>
      </c>
      <c r="D36" s="25">
        <v>1</v>
      </c>
      <c r="E36" s="25">
        <v>0</v>
      </c>
      <c r="F36" s="25">
        <v>3</v>
      </c>
      <c r="G36" s="25">
        <v>0</v>
      </c>
      <c r="H36" s="25">
        <v>1</v>
      </c>
      <c r="I36" s="25">
        <v>0</v>
      </c>
      <c r="J36" s="25">
        <v>7</v>
      </c>
      <c r="K36" s="25">
        <v>4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31">
        <f>9*G36/F36</f>
        <v>0</v>
      </c>
      <c r="R36" s="32">
        <f t="shared" si="8"/>
        <v>1.6666666666666667</v>
      </c>
      <c r="T36" s="10"/>
      <c r="U36" s="10"/>
      <c r="V36" s="10"/>
      <c r="W36" s="10"/>
      <c r="X36" s="10"/>
    </row>
    <row r="37" spans="1:24" x14ac:dyDescent="0.25">
      <c r="A37" s="227"/>
      <c r="B37" s="196" t="s">
        <v>171</v>
      </c>
      <c r="C37" s="66">
        <v>4</v>
      </c>
      <c r="D37" s="66">
        <v>0</v>
      </c>
      <c r="E37" s="66">
        <v>0</v>
      </c>
      <c r="F37" s="66">
        <v>4</v>
      </c>
      <c r="G37" s="66">
        <v>7</v>
      </c>
      <c r="H37" s="66">
        <v>5</v>
      </c>
      <c r="I37" s="66">
        <v>0</v>
      </c>
      <c r="J37" s="66">
        <v>5</v>
      </c>
      <c r="K37" s="66">
        <v>10</v>
      </c>
      <c r="L37" s="66">
        <v>1</v>
      </c>
      <c r="M37" s="66">
        <v>4</v>
      </c>
      <c r="N37" s="66">
        <v>0</v>
      </c>
      <c r="O37" s="66">
        <v>1</v>
      </c>
      <c r="P37" s="66">
        <v>0</v>
      </c>
      <c r="Q37" s="84">
        <f>9*G37/F37</f>
        <v>15.75</v>
      </c>
      <c r="R37" s="204">
        <f t="shared" si="8"/>
        <v>3.75</v>
      </c>
      <c r="T37" s="10"/>
      <c r="U37" s="10"/>
      <c r="V37" s="10"/>
      <c r="W37" s="10"/>
      <c r="X37" s="10"/>
    </row>
    <row r="38" spans="1:24" x14ac:dyDescent="0.25">
      <c r="A38" s="220"/>
      <c r="B38" s="196" t="s">
        <v>187</v>
      </c>
      <c r="C38" s="66">
        <v>2</v>
      </c>
      <c r="D38" s="66">
        <v>0</v>
      </c>
      <c r="E38" s="66">
        <v>0</v>
      </c>
      <c r="F38" s="66">
        <v>2</v>
      </c>
      <c r="G38" s="66">
        <v>1</v>
      </c>
      <c r="H38" s="66">
        <v>2</v>
      </c>
      <c r="I38" s="66">
        <v>0</v>
      </c>
      <c r="J38" s="66">
        <v>2</v>
      </c>
      <c r="K38" s="66">
        <v>4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84">
        <f>9*G38/F38</f>
        <v>4.5</v>
      </c>
      <c r="R38" s="204">
        <f t="shared" si="8"/>
        <v>3</v>
      </c>
      <c r="T38" s="10"/>
      <c r="U38" s="13"/>
      <c r="V38" s="10"/>
      <c r="W38" s="10"/>
      <c r="X38" s="10"/>
    </row>
    <row r="39" spans="1:24" x14ac:dyDescent="0.25">
      <c r="A39" s="220"/>
      <c r="B39" s="196" t="s">
        <v>25</v>
      </c>
      <c r="C39" s="66">
        <v>2</v>
      </c>
      <c r="D39" s="66">
        <v>2</v>
      </c>
      <c r="E39" s="66">
        <v>0</v>
      </c>
      <c r="F39" s="66">
        <v>7</v>
      </c>
      <c r="G39" s="66">
        <v>5</v>
      </c>
      <c r="H39" s="66">
        <v>8</v>
      </c>
      <c r="I39" s="66">
        <v>1</v>
      </c>
      <c r="J39" s="66">
        <v>2</v>
      </c>
      <c r="K39" s="66">
        <v>7</v>
      </c>
      <c r="L39" s="222">
        <v>0</v>
      </c>
      <c r="M39" s="66">
        <v>1</v>
      </c>
      <c r="N39" s="66">
        <v>0</v>
      </c>
      <c r="O39" s="222">
        <v>0</v>
      </c>
      <c r="P39" s="66">
        <v>0</v>
      </c>
      <c r="Q39" s="84">
        <f>(9*G39)/F39</f>
        <v>6.4285714285714288</v>
      </c>
      <c r="R39" s="204">
        <f t="shared" si="8"/>
        <v>2.1428571428571428</v>
      </c>
      <c r="T39" s="10"/>
      <c r="U39" s="10"/>
      <c r="V39" s="10"/>
      <c r="W39" s="10"/>
      <c r="X39" s="10"/>
    </row>
    <row r="40" spans="1:24" x14ac:dyDescent="0.25">
      <c r="A40" s="220"/>
      <c r="B40" s="71" t="s">
        <v>7</v>
      </c>
      <c r="C40" s="25">
        <v>2</v>
      </c>
      <c r="D40" s="25">
        <v>0</v>
      </c>
      <c r="E40" s="25">
        <v>0</v>
      </c>
      <c r="F40" s="25">
        <v>1</v>
      </c>
      <c r="G40" s="25">
        <v>0</v>
      </c>
      <c r="H40" s="25">
        <v>2</v>
      </c>
      <c r="I40" s="25">
        <v>0</v>
      </c>
      <c r="J40" s="25">
        <v>3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31">
        <f>(9*G40)/F40</f>
        <v>0</v>
      </c>
      <c r="R40" s="32">
        <f t="shared" si="8"/>
        <v>2</v>
      </c>
      <c r="T40" s="10"/>
      <c r="U40" s="10"/>
      <c r="V40" s="10"/>
      <c r="W40" s="10"/>
      <c r="X40" s="10"/>
    </row>
    <row r="41" spans="1:24" x14ac:dyDescent="0.25">
      <c r="A41" s="220"/>
      <c r="B41" s="122" t="s">
        <v>62</v>
      </c>
      <c r="C41" s="34">
        <v>4</v>
      </c>
      <c r="D41" s="34">
        <v>3</v>
      </c>
      <c r="E41" s="25">
        <v>0</v>
      </c>
      <c r="F41" s="228">
        <v>15.333333333333334</v>
      </c>
      <c r="G41" s="25">
        <v>7</v>
      </c>
      <c r="H41" s="25">
        <v>13</v>
      </c>
      <c r="I41" s="25">
        <v>0</v>
      </c>
      <c r="J41" s="34">
        <v>34</v>
      </c>
      <c r="K41" s="25">
        <v>9</v>
      </c>
      <c r="L41" s="34">
        <v>0</v>
      </c>
      <c r="M41" s="25">
        <v>11</v>
      </c>
      <c r="N41" s="34">
        <v>2</v>
      </c>
      <c r="O41" s="34">
        <v>0</v>
      </c>
      <c r="P41" s="25">
        <v>0</v>
      </c>
      <c r="Q41" s="54">
        <f>(9*G41)/F41</f>
        <v>4.1086956521739131</v>
      </c>
      <c r="R41" s="32">
        <f t="shared" si="8"/>
        <v>1.4347826086956521</v>
      </c>
      <c r="T41" s="10"/>
      <c r="U41" s="10"/>
      <c r="V41" s="10"/>
      <c r="W41" s="10"/>
      <c r="X41" s="10"/>
    </row>
    <row r="42" spans="1:24" x14ac:dyDescent="0.25">
      <c r="A42" s="220"/>
      <c r="B42" s="122" t="s">
        <v>189</v>
      </c>
      <c r="C42" s="34">
        <v>4</v>
      </c>
      <c r="D42" s="25">
        <v>1</v>
      </c>
      <c r="E42" s="25">
        <v>0</v>
      </c>
      <c r="F42" s="25">
        <v>8</v>
      </c>
      <c r="G42" s="25">
        <v>8</v>
      </c>
      <c r="H42" s="25">
        <v>10</v>
      </c>
      <c r="I42" s="25">
        <v>0</v>
      </c>
      <c r="J42" s="25">
        <v>10</v>
      </c>
      <c r="K42" s="25">
        <v>9</v>
      </c>
      <c r="L42" s="25">
        <v>1</v>
      </c>
      <c r="M42" s="25">
        <v>6</v>
      </c>
      <c r="N42" s="25">
        <v>1</v>
      </c>
      <c r="O42" s="25">
        <v>1</v>
      </c>
      <c r="P42" s="25">
        <v>0</v>
      </c>
      <c r="Q42" s="31">
        <f>(9*G42)/F42</f>
        <v>9</v>
      </c>
      <c r="R42" s="32">
        <f t="shared" si="8"/>
        <v>2.375</v>
      </c>
      <c r="T42" s="10"/>
      <c r="U42" s="10"/>
      <c r="V42" s="10"/>
      <c r="W42" s="10"/>
      <c r="X42" s="10"/>
    </row>
    <row r="43" spans="1:24" x14ac:dyDescent="0.25">
      <c r="A43" s="220"/>
      <c r="B43" s="196" t="s">
        <v>196</v>
      </c>
      <c r="C43" s="66">
        <v>1</v>
      </c>
      <c r="D43" s="66">
        <v>0</v>
      </c>
      <c r="E43" s="66">
        <v>0</v>
      </c>
      <c r="F43" s="66">
        <v>1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84">
        <f>9*G43/F43</f>
        <v>0</v>
      </c>
      <c r="R43" s="204">
        <f t="shared" si="8"/>
        <v>0</v>
      </c>
      <c r="T43" s="10"/>
      <c r="U43" s="10"/>
      <c r="V43" s="10"/>
      <c r="W43" s="10"/>
      <c r="X43" s="10"/>
    </row>
    <row r="44" spans="1:24" x14ac:dyDescent="0.25">
      <c r="A44" s="220"/>
      <c r="B44" s="199" t="s">
        <v>19</v>
      </c>
      <c r="C44" s="66">
        <v>1</v>
      </c>
      <c r="D44" s="66">
        <v>0</v>
      </c>
      <c r="E44" s="66">
        <v>0</v>
      </c>
      <c r="F44" s="67">
        <v>1.3</v>
      </c>
      <c r="G44" s="66">
        <v>5</v>
      </c>
      <c r="H44" s="66">
        <v>4</v>
      </c>
      <c r="I44" s="66">
        <v>0</v>
      </c>
      <c r="J44" s="66">
        <v>1</v>
      </c>
      <c r="K44" s="66">
        <v>6</v>
      </c>
      <c r="L44" s="66">
        <v>0</v>
      </c>
      <c r="M44" s="66">
        <v>1</v>
      </c>
      <c r="N44" s="66">
        <v>0</v>
      </c>
      <c r="O44" s="66">
        <v>0</v>
      </c>
      <c r="P44" s="66">
        <v>0</v>
      </c>
      <c r="Q44" s="84">
        <f>(9*G44)/F44</f>
        <v>34.615384615384613</v>
      </c>
      <c r="R44" s="204">
        <f t="shared" si="8"/>
        <v>7.6923076923076916</v>
      </c>
      <c r="T44" s="10"/>
      <c r="U44" s="10"/>
      <c r="V44" s="10"/>
      <c r="W44" s="10"/>
      <c r="X44" s="10"/>
    </row>
    <row r="45" spans="1:24" x14ac:dyDescent="0.25">
      <c r="A45" s="220"/>
      <c r="B45" s="196" t="s">
        <v>127</v>
      </c>
      <c r="C45" s="222">
        <v>4</v>
      </c>
      <c r="D45" s="66">
        <v>0</v>
      </c>
      <c r="E45" s="66">
        <v>0</v>
      </c>
      <c r="F45" s="67">
        <v>8.6666666666666696</v>
      </c>
      <c r="G45" s="66">
        <v>7</v>
      </c>
      <c r="H45" s="66">
        <v>9</v>
      </c>
      <c r="I45" s="66">
        <v>0</v>
      </c>
      <c r="J45" s="66">
        <v>8</v>
      </c>
      <c r="K45" s="66">
        <v>10</v>
      </c>
      <c r="L45" s="66">
        <v>1</v>
      </c>
      <c r="M45" s="66">
        <v>2</v>
      </c>
      <c r="N45" s="66">
        <v>0</v>
      </c>
      <c r="O45" s="66">
        <v>2</v>
      </c>
      <c r="P45" s="66">
        <v>0</v>
      </c>
      <c r="Q45" s="84">
        <f>(9*G45)/F45</f>
        <v>7.2692307692307665</v>
      </c>
      <c r="R45" s="204">
        <f t="shared" si="8"/>
        <v>2.1923076923076916</v>
      </c>
      <c r="T45" s="10"/>
      <c r="U45" s="10"/>
      <c r="V45" s="10"/>
      <c r="W45" s="10"/>
      <c r="X45" s="10"/>
    </row>
    <row r="46" spans="1:24" x14ac:dyDescent="0.25">
      <c r="A46" s="220"/>
      <c r="B46" s="122" t="s">
        <v>8</v>
      </c>
      <c r="C46" s="25">
        <v>1</v>
      </c>
      <c r="D46" s="25">
        <v>0</v>
      </c>
      <c r="E46" s="25">
        <v>0</v>
      </c>
      <c r="F46" s="25">
        <v>2</v>
      </c>
      <c r="G46" s="25">
        <v>2</v>
      </c>
      <c r="H46" s="25">
        <v>1</v>
      </c>
      <c r="I46" s="25">
        <v>0</v>
      </c>
      <c r="J46" s="25">
        <v>1</v>
      </c>
      <c r="K46" s="25">
        <v>4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31">
        <f>9*G46/F46</f>
        <v>9</v>
      </c>
      <c r="R46" s="32">
        <f t="shared" si="8"/>
        <v>2.5</v>
      </c>
      <c r="T46" s="10"/>
      <c r="U46" s="10"/>
      <c r="V46" s="10"/>
      <c r="W46" s="10"/>
      <c r="X46" s="10"/>
    </row>
    <row r="47" spans="1:24" ht="15.75" thickBot="1" x14ac:dyDescent="0.3">
      <c r="A47" s="10"/>
      <c r="B47" s="191" t="s">
        <v>65</v>
      </c>
      <c r="C47" s="156">
        <f t="shared" ref="C47:P47" si="9">SUM(C35:C46)</f>
        <v>29</v>
      </c>
      <c r="D47" s="156">
        <f t="shared" si="9"/>
        <v>8</v>
      </c>
      <c r="E47" s="156">
        <f t="shared" si="9"/>
        <v>0</v>
      </c>
      <c r="F47" s="194">
        <f t="shared" si="9"/>
        <v>58.300000000000004</v>
      </c>
      <c r="G47" s="156">
        <f t="shared" si="9"/>
        <v>45</v>
      </c>
      <c r="H47" s="156">
        <f t="shared" si="9"/>
        <v>59</v>
      </c>
      <c r="I47" s="156">
        <f t="shared" si="9"/>
        <v>1</v>
      </c>
      <c r="J47" s="156">
        <f t="shared" si="9"/>
        <v>80</v>
      </c>
      <c r="K47" s="156">
        <f t="shared" si="9"/>
        <v>66</v>
      </c>
      <c r="L47" s="156">
        <f t="shared" si="9"/>
        <v>4</v>
      </c>
      <c r="M47" s="156">
        <f t="shared" si="9"/>
        <v>25</v>
      </c>
      <c r="N47" s="156">
        <f t="shared" si="9"/>
        <v>3</v>
      </c>
      <c r="O47" s="156">
        <f t="shared" si="9"/>
        <v>4</v>
      </c>
      <c r="P47" s="156">
        <f t="shared" si="9"/>
        <v>0</v>
      </c>
      <c r="Q47" s="192">
        <f>9*G47/F47</f>
        <v>6.9468267581475125</v>
      </c>
      <c r="R47" s="193">
        <f t="shared" ref="R47" si="10">(H47+K47)/F47</f>
        <v>2.1440823327615779</v>
      </c>
      <c r="T47" s="10"/>
      <c r="U47" s="10"/>
      <c r="V47" s="10"/>
      <c r="W47" s="10"/>
      <c r="X47" s="10"/>
    </row>
    <row r="48" spans="1:24" x14ac:dyDescent="0.25">
      <c r="A48" s="10"/>
      <c r="T48" s="5"/>
      <c r="U48" s="5"/>
      <c r="V48" s="5"/>
      <c r="W48" s="5"/>
      <c r="X48" s="5"/>
    </row>
    <row r="49" spans="17:17" x14ac:dyDescent="0.25">
      <c r="Q49" s="16"/>
    </row>
  </sheetData>
  <sortState xmlns:xlrd2="http://schemas.microsoft.com/office/spreadsheetml/2017/richdata2" ref="A35:R46">
    <sortCondition ref="A35:A46"/>
  </sortState>
  <printOptions horizontalCentered="1" verticalCentered="1"/>
  <pageMargins left="0.70866141732283472" right="0.70866141732283472" top="0.74803149606299213" bottom="0.74803149606299213" header="0.31496062992125984" footer="0.31496062992125984"/>
  <pageSetup scale="63" orientation="landscape" horizontalDpi="0" verticalDpi="0" r:id="rId1"/>
  <ignoredErrors>
    <ignoredError sqref="Q43" formula="1"/>
    <ignoredError sqref="C9 F3 K3 C3 G9 K9" twoDigitTextYear="1"/>
    <ignoredError sqref="E4 E6 E9:E1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4505-2187-4DD4-AFA6-C1263E462F29}">
  <dimension ref="B2:AQ31"/>
  <sheetViews>
    <sheetView showGridLines="0" workbookViewId="0">
      <selection activeCell="B42" sqref="B42"/>
    </sheetView>
  </sheetViews>
  <sheetFormatPr defaultRowHeight="15" x14ac:dyDescent="0.25"/>
  <cols>
    <col min="1" max="1" width="4.42578125" customWidth="1"/>
    <col min="2" max="2" width="18.5703125" bestFit="1" customWidth="1"/>
    <col min="3" max="3" width="4" bestFit="1" customWidth="1"/>
    <col min="4" max="5" width="5" bestFit="1" customWidth="1"/>
    <col min="6" max="8" width="4" bestFit="1" customWidth="1"/>
    <col min="9" max="10" width="3.140625" bestFit="1" customWidth="1"/>
    <col min="11" max="11" width="3.42578125" bestFit="1" customWidth="1"/>
    <col min="12" max="13" width="4" bestFit="1" customWidth="1"/>
    <col min="14" max="14" width="3.85546875" bestFit="1" customWidth="1"/>
    <col min="15" max="15" width="4" bestFit="1" customWidth="1"/>
    <col min="16" max="16" width="4.5703125" bestFit="1" customWidth="1"/>
    <col min="17" max="20" width="3.140625" bestFit="1" customWidth="1"/>
    <col min="21" max="21" width="5.5703125" bestFit="1" customWidth="1"/>
    <col min="22" max="22" width="5.42578125" customWidth="1"/>
    <col min="23" max="24" width="5.5703125" bestFit="1" customWidth="1"/>
    <col min="25" max="25" width="2.7109375" customWidth="1"/>
    <col min="27" max="27" width="19.140625" style="1" bestFit="1" customWidth="1"/>
    <col min="28" max="28" width="3.140625" bestFit="1" customWidth="1"/>
    <col min="29" max="29" width="3.5703125" bestFit="1" customWidth="1"/>
    <col min="30" max="30" width="3.7109375" bestFit="1" customWidth="1"/>
    <col min="31" max="31" width="7.140625" style="1" customWidth="1"/>
    <col min="32" max="32" width="4.140625" bestFit="1" customWidth="1"/>
    <col min="33" max="33" width="4.5703125" bestFit="1" customWidth="1"/>
    <col min="34" max="34" width="3.5703125" bestFit="1" customWidth="1"/>
    <col min="35" max="36" width="4.140625" bestFit="1" customWidth="1"/>
    <col min="37" max="37" width="4.7109375" bestFit="1" customWidth="1"/>
    <col min="38" max="38" width="4.28515625" bestFit="1" customWidth="1"/>
    <col min="39" max="39" width="5.42578125" bestFit="1" customWidth="1"/>
    <col min="40" max="40" width="4.7109375" bestFit="1" customWidth="1"/>
    <col min="41" max="41" width="3.140625" bestFit="1" customWidth="1"/>
    <col min="42" max="43" width="7.7109375" bestFit="1" customWidth="1"/>
  </cols>
  <sheetData>
    <row r="2" spans="2:43" ht="21" x14ac:dyDescent="0.35">
      <c r="G2" s="167" t="s">
        <v>184</v>
      </c>
      <c r="AE2" s="167" t="s">
        <v>185</v>
      </c>
    </row>
    <row r="4" spans="2:43" x14ac:dyDescent="0.25">
      <c r="B4" s="3" t="s">
        <v>179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2"/>
      <c r="V4" s="12"/>
      <c r="W4" s="12"/>
      <c r="X4" s="12"/>
      <c r="AA4" s="3" t="s">
        <v>154</v>
      </c>
    </row>
    <row r="5" spans="2:43" x14ac:dyDescent="0.25">
      <c r="B5" s="100" t="s">
        <v>17</v>
      </c>
      <c r="C5" s="76" t="s">
        <v>48</v>
      </c>
      <c r="D5" s="76" t="s">
        <v>49</v>
      </c>
      <c r="E5" s="76" t="s">
        <v>0</v>
      </c>
      <c r="F5" s="76" t="s">
        <v>1</v>
      </c>
      <c r="G5" s="76" t="s">
        <v>2</v>
      </c>
      <c r="H5" s="76" t="s">
        <v>9</v>
      </c>
      <c r="I5" s="76" t="s">
        <v>11</v>
      </c>
      <c r="J5" s="76" t="s">
        <v>50</v>
      </c>
      <c r="K5" s="76" t="s">
        <v>51</v>
      </c>
      <c r="L5" s="76" t="s">
        <v>3</v>
      </c>
      <c r="M5" s="76" t="s">
        <v>4</v>
      </c>
      <c r="N5" s="76" t="s">
        <v>52</v>
      </c>
      <c r="O5" s="76" t="s">
        <v>5</v>
      </c>
      <c r="P5" s="76" t="s">
        <v>53</v>
      </c>
      <c r="Q5" s="76" t="s">
        <v>54</v>
      </c>
      <c r="R5" s="76" t="s">
        <v>55</v>
      </c>
      <c r="S5" s="76" t="s">
        <v>56</v>
      </c>
      <c r="T5" s="76" t="s">
        <v>57</v>
      </c>
      <c r="U5" s="76" t="s">
        <v>58</v>
      </c>
      <c r="V5" s="76" t="s">
        <v>59</v>
      </c>
      <c r="W5" s="76" t="s">
        <v>60</v>
      </c>
      <c r="X5" s="77" t="s">
        <v>61</v>
      </c>
      <c r="AA5" s="100" t="s">
        <v>18</v>
      </c>
      <c r="AB5" s="76" t="s">
        <v>67</v>
      </c>
      <c r="AC5" s="76" t="s">
        <v>68</v>
      </c>
      <c r="AD5" s="76" t="s">
        <v>69</v>
      </c>
      <c r="AE5" s="76" t="s">
        <v>20</v>
      </c>
      <c r="AF5" s="76" t="s">
        <v>21</v>
      </c>
      <c r="AG5" s="76" t="s">
        <v>70</v>
      </c>
      <c r="AH5" s="76" t="s">
        <v>51</v>
      </c>
      <c r="AI5" s="76" t="s">
        <v>5</v>
      </c>
      <c r="AJ5" s="76" t="s">
        <v>4</v>
      </c>
      <c r="AK5" s="76" t="s">
        <v>53</v>
      </c>
      <c r="AL5" s="76" t="s">
        <v>71</v>
      </c>
      <c r="AM5" s="76" t="s">
        <v>72</v>
      </c>
      <c r="AN5" s="76" t="s">
        <v>73</v>
      </c>
      <c r="AO5" s="76" t="s">
        <v>74</v>
      </c>
      <c r="AP5" s="76" t="s">
        <v>75</v>
      </c>
      <c r="AQ5" s="77" t="s">
        <v>76</v>
      </c>
    </row>
    <row r="6" spans="2:43" x14ac:dyDescent="0.25">
      <c r="B6" s="168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  <c r="V6" s="26"/>
      <c r="W6" s="26"/>
      <c r="X6" s="107"/>
      <c r="Z6" s="10"/>
      <c r="AA6" s="168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6"/>
      <c r="AQ6" s="107"/>
    </row>
    <row r="7" spans="2:43" x14ac:dyDescent="0.25">
      <c r="B7" s="168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6"/>
      <c r="W7" s="26"/>
      <c r="X7" s="107"/>
      <c r="Z7" s="10"/>
      <c r="AA7" s="168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6"/>
      <c r="AQ7" s="107"/>
    </row>
    <row r="8" spans="2:43" x14ac:dyDescent="0.25">
      <c r="B8" s="16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6"/>
      <c r="V8" s="26"/>
      <c r="W8" s="26"/>
      <c r="X8" s="107"/>
      <c r="Z8" s="10"/>
      <c r="AA8" s="168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6"/>
      <c r="AQ8" s="107"/>
    </row>
    <row r="9" spans="2:43" x14ac:dyDescent="0.25">
      <c r="B9" s="16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  <c r="W9" s="12"/>
      <c r="X9" s="83"/>
      <c r="Z9" s="10"/>
      <c r="AA9" s="169"/>
      <c r="AB9" s="10"/>
      <c r="AC9" s="10"/>
      <c r="AD9" s="10"/>
      <c r="AE9" s="13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2"/>
      <c r="AQ9" s="83"/>
    </row>
    <row r="10" spans="2:43" x14ac:dyDescent="0.25">
      <c r="B10" s="16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2"/>
      <c r="V10" s="12"/>
      <c r="W10" s="12"/>
      <c r="X10" s="83"/>
      <c r="Z10" s="10"/>
      <c r="AA10" s="169"/>
      <c r="AB10" s="10"/>
      <c r="AC10" s="10"/>
      <c r="AD10" s="10"/>
      <c r="AE10" s="13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2"/>
      <c r="AQ10" s="83"/>
    </row>
    <row r="11" spans="2:43" x14ac:dyDescent="0.25">
      <c r="B11" s="16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2"/>
      <c r="V11" s="12"/>
      <c r="W11" s="12"/>
      <c r="X11" s="83"/>
      <c r="Z11" s="10"/>
      <c r="AA11" s="169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2"/>
      <c r="AQ11" s="83"/>
    </row>
    <row r="12" spans="2:43" x14ac:dyDescent="0.25">
      <c r="B12" s="16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6"/>
      <c r="V12" s="26"/>
      <c r="W12" s="26"/>
      <c r="X12" s="107"/>
      <c r="Z12" s="10"/>
      <c r="AA12" s="168"/>
      <c r="AB12" s="25"/>
      <c r="AC12" s="25"/>
      <c r="AD12" s="25"/>
      <c r="AE12" s="30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6"/>
      <c r="AQ12" s="107"/>
    </row>
    <row r="13" spans="2:43" x14ac:dyDescent="0.25">
      <c r="B13" s="168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6"/>
      <c r="V13" s="26"/>
      <c r="W13" s="26"/>
      <c r="X13" s="107"/>
      <c r="Z13" s="10"/>
      <c r="AA13" s="168"/>
      <c r="AB13" s="25"/>
      <c r="AC13" s="25"/>
      <c r="AD13" s="25"/>
      <c r="AE13" s="30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6"/>
      <c r="AQ13" s="107"/>
    </row>
    <row r="14" spans="2:43" x14ac:dyDescent="0.25">
      <c r="B14" s="168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6"/>
      <c r="V14" s="26"/>
      <c r="W14" s="26"/>
      <c r="X14" s="107"/>
      <c r="Z14" s="10"/>
      <c r="AA14" s="168"/>
      <c r="AB14" s="25"/>
      <c r="AC14" s="25"/>
      <c r="AD14" s="25"/>
      <c r="AE14" s="30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6"/>
      <c r="AQ14" s="107"/>
    </row>
    <row r="15" spans="2:43" x14ac:dyDescent="0.25">
      <c r="B15" s="16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2"/>
      <c r="V15" s="12"/>
      <c r="W15" s="12"/>
      <c r="X15" s="83"/>
      <c r="Z15" s="10"/>
      <c r="AA15" s="169"/>
      <c r="AB15" s="10"/>
      <c r="AC15" s="10"/>
      <c r="AD15" s="10"/>
      <c r="AE15" s="13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2"/>
      <c r="AQ15" s="83"/>
    </row>
    <row r="16" spans="2:43" x14ac:dyDescent="0.25">
      <c r="B16" s="16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  <c r="W16" s="12"/>
      <c r="X16" s="83"/>
      <c r="Z16" s="10"/>
      <c r="AA16" s="169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2"/>
      <c r="AQ16" s="83"/>
    </row>
    <row r="17" spans="2:43" x14ac:dyDescent="0.25">
      <c r="B17" s="16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  <c r="W17" s="12"/>
      <c r="X17" s="83"/>
      <c r="Z17" s="10"/>
      <c r="AA17" s="169"/>
      <c r="AB17" s="10"/>
      <c r="AC17" s="10"/>
      <c r="AD17" s="10"/>
      <c r="AE17" s="13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2"/>
      <c r="AQ17" s="83"/>
    </row>
    <row r="18" spans="2:43" x14ac:dyDescent="0.25">
      <c r="B18" s="168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6"/>
      <c r="V18" s="26"/>
      <c r="W18" s="26"/>
      <c r="X18" s="107"/>
      <c r="Z18" s="10"/>
      <c r="AA18" s="168"/>
      <c r="AB18" s="25"/>
      <c r="AC18" s="25"/>
      <c r="AD18" s="25"/>
      <c r="AE18" s="30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6"/>
      <c r="AQ18" s="107"/>
    </row>
    <row r="19" spans="2:43" x14ac:dyDescent="0.25">
      <c r="B19" s="16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6"/>
      <c r="V19" s="26"/>
      <c r="W19" s="26"/>
      <c r="X19" s="107"/>
      <c r="Z19" s="10"/>
      <c r="AA19" s="168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  <c r="AQ19" s="107"/>
    </row>
    <row r="20" spans="2:43" x14ac:dyDescent="0.25">
      <c r="B20" s="168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6"/>
      <c r="V20" s="26"/>
      <c r="W20" s="26"/>
      <c r="X20" s="107"/>
      <c r="Z20" s="10"/>
      <c r="AA20" s="168"/>
      <c r="AB20" s="25"/>
      <c r="AC20" s="25"/>
      <c r="AD20" s="25"/>
      <c r="AE20" s="30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6"/>
      <c r="AQ20" s="107"/>
    </row>
    <row r="21" spans="2:43" x14ac:dyDescent="0.25">
      <c r="B21" s="16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2"/>
      <c r="V21" s="12"/>
      <c r="W21" s="12"/>
      <c r="X21" s="83"/>
      <c r="Z21" s="10"/>
      <c r="AA21" s="168"/>
      <c r="AB21" s="25"/>
      <c r="AC21" s="25"/>
      <c r="AD21" s="25"/>
      <c r="AE21" s="30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6"/>
      <c r="AQ21" s="107"/>
    </row>
    <row r="22" spans="2:43" x14ac:dyDescent="0.25">
      <c r="B22" s="16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2"/>
      <c r="V22" s="12"/>
      <c r="W22" s="12"/>
      <c r="X22" s="83"/>
      <c r="AA22" s="165" t="s">
        <v>65</v>
      </c>
      <c r="AB22" s="178"/>
      <c r="AC22" s="178"/>
      <c r="AD22" s="178"/>
      <c r="AE22" s="179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80"/>
      <c r="AQ22" s="181"/>
    </row>
    <row r="23" spans="2:43" x14ac:dyDescent="0.25">
      <c r="B23" s="16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2"/>
      <c r="V23" s="12"/>
      <c r="W23" s="12"/>
      <c r="X23" s="83"/>
    </row>
    <row r="24" spans="2:43" x14ac:dyDescent="0.25">
      <c r="B24" s="168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6"/>
      <c r="V24" s="26"/>
      <c r="W24" s="26"/>
      <c r="X24" s="107"/>
    </row>
    <row r="25" spans="2:43" x14ac:dyDescent="0.25">
      <c r="B25" s="168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6"/>
      <c r="V25" s="26"/>
      <c r="W25" s="26"/>
      <c r="X25" s="107"/>
    </row>
    <row r="26" spans="2:43" x14ac:dyDescent="0.25">
      <c r="B26" s="168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6"/>
      <c r="V26" s="26"/>
      <c r="W26" s="26"/>
      <c r="X26" s="107"/>
    </row>
    <row r="27" spans="2:43" x14ac:dyDescent="0.25">
      <c r="B27" s="16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2"/>
      <c r="V27" s="12"/>
      <c r="W27" s="12"/>
      <c r="X27" s="83"/>
    </row>
    <row r="28" spans="2:43" x14ac:dyDescent="0.25">
      <c r="B28" s="16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2"/>
      <c r="V28" s="12"/>
      <c r="W28" s="12"/>
      <c r="X28" s="83"/>
    </row>
    <row r="29" spans="2:43" x14ac:dyDescent="0.25">
      <c r="B29" s="16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2"/>
      <c r="V29" s="12"/>
      <c r="W29" s="12"/>
      <c r="X29" s="83"/>
    </row>
    <row r="30" spans="2:43" x14ac:dyDescent="0.25">
      <c r="B30" s="16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2"/>
      <c r="V30" s="12"/>
      <c r="W30" s="12"/>
      <c r="X30" s="83"/>
    </row>
    <row r="31" spans="2:43" x14ac:dyDescent="0.25">
      <c r="B31" s="162" t="s">
        <v>65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3"/>
      <c r="V31" s="183"/>
      <c r="W31" s="183"/>
      <c r="X31" s="184"/>
    </row>
  </sheetData>
  <sortState xmlns:xlrd2="http://schemas.microsoft.com/office/spreadsheetml/2017/richdata2" ref="A6:X30">
    <sortCondition ref="A6:A3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34F3-CDCC-4D14-B602-F836F139F00E}">
  <sheetPr>
    <pageSetUpPr fitToPage="1"/>
  </sheetPr>
  <dimension ref="B1:AP29"/>
  <sheetViews>
    <sheetView showGridLines="0" zoomScaleNormal="100" workbookViewId="0"/>
  </sheetViews>
  <sheetFormatPr defaultRowHeight="15" x14ac:dyDescent="0.25"/>
  <cols>
    <col min="1" max="1" width="9.140625" style="1"/>
    <col min="2" max="2" width="19.28515625" style="72" customWidth="1"/>
    <col min="3" max="20" width="4.7109375" style="1" customWidth="1"/>
    <col min="21" max="21" width="5.5703125" style="1" customWidth="1"/>
    <col min="22" max="24" width="6" style="1" customWidth="1"/>
    <col min="25" max="25" width="9.140625" style="1"/>
    <col min="26" max="26" width="15.7109375" style="2" customWidth="1"/>
    <col min="27" max="29" width="5.42578125" style="1" customWidth="1"/>
    <col min="30" max="30" width="7.28515625" style="1" bestFit="1" customWidth="1"/>
    <col min="31" max="40" width="5.42578125" style="1" customWidth="1"/>
    <col min="41" max="41" width="8.140625" style="1" customWidth="1"/>
    <col min="42" max="42" width="7" style="1" customWidth="1"/>
    <col min="43" max="16384" width="9.140625" style="1"/>
  </cols>
  <sheetData>
    <row r="1" spans="2:42" ht="18.75" x14ac:dyDescent="0.3">
      <c r="B1" s="96" t="s">
        <v>153</v>
      </c>
      <c r="L1" s="75" t="s">
        <v>155</v>
      </c>
      <c r="Z1" s="3" t="s">
        <v>154</v>
      </c>
      <c r="AG1" s="78" t="s">
        <v>157</v>
      </c>
    </row>
    <row r="2" spans="2:42" x14ac:dyDescent="0.25">
      <c r="B2" s="1"/>
    </row>
    <row r="3" spans="2:42" ht="15.75" x14ac:dyDescent="0.25">
      <c r="B3" s="81" t="s">
        <v>156</v>
      </c>
      <c r="C3" s="76" t="s">
        <v>48</v>
      </c>
      <c r="D3" s="76" t="s">
        <v>49</v>
      </c>
      <c r="E3" s="76" t="s">
        <v>0</v>
      </c>
      <c r="F3" s="76" t="s">
        <v>1</v>
      </c>
      <c r="G3" s="76" t="s">
        <v>2</v>
      </c>
      <c r="H3" s="76" t="s">
        <v>9</v>
      </c>
      <c r="I3" s="76" t="s">
        <v>11</v>
      </c>
      <c r="J3" s="76" t="s">
        <v>50</v>
      </c>
      <c r="K3" s="76" t="s">
        <v>51</v>
      </c>
      <c r="L3" s="76" t="s">
        <v>3</v>
      </c>
      <c r="M3" s="76" t="s">
        <v>4</v>
      </c>
      <c r="N3" s="76" t="s">
        <v>52</v>
      </c>
      <c r="O3" s="76" t="s">
        <v>5</v>
      </c>
      <c r="P3" s="76" t="s">
        <v>53</v>
      </c>
      <c r="Q3" s="76" t="s">
        <v>54</v>
      </c>
      <c r="R3" s="76" t="s">
        <v>55</v>
      </c>
      <c r="S3" s="76" t="s">
        <v>56</v>
      </c>
      <c r="T3" s="76" t="s">
        <v>57</v>
      </c>
      <c r="U3" s="76" t="s">
        <v>58</v>
      </c>
      <c r="V3" s="76" t="s">
        <v>59</v>
      </c>
      <c r="W3" s="76" t="s">
        <v>60</v>
      </c>
      <c r="X3" s="77" t="s">
        <v>61</v>
      </c>
      <c r="Z3" s="81" t="s">
        <v>156</v>
      </c>
      <c r="AA3" s="86" t="s">
        <v>67</v>
      </c>
      <c r="AB3" s="86" t="s">
        <v>68</v>
      </c>
      <c r="AC3" s="86" t="s">
        <v>69</v>
      </c>
      <c r="AD3" s="86" t="s">
        <v>20</v>
      </c>
      <c r="AE3" s="86" t="s">
        <v>21</v>
      </c>
      <c r="AF3" s="86" t="s">
        <v>70</v>
      </c>
      <c r="AG3" s="86" t="s">
        <v>51</v>
      </c>
      <c r="AH3" s="86" t="s">
        <v>5</v>
      </c>
      <c r="AI3" s="86" t="s">
        <v>4</v>
      </c>
      <c r="AJ3" s="86" t="s">
        <v>53</v>
      </c>
      <c r="AK3" s="86" t="s">
        <v>71</v>
      </c>
      <c r="AL3" s="86" t="s">
        <v>72</v>
      </c>
      <c r="AM3" s="86" t="s">
        <v>73</v>
      </c>
      <c r="AN3" s="86" t="s">
        <v>74</v>
      </c>
      <c r="AO3" s="86" t="s">
        <v>75</v>
      </c>
      <c r="AP3" s="87" t="s">
        <v>76</v>
      </c>
    </row>
    <row r="4" spans="2:42" x14ac:dyDescent="0.25">
      <c r="B4" s="106" t="s">
        <v>62</v>
      </c>
      <c r="C4" s="25">
        <v>13</v>
      </c>
      <c r="D4" s="25">
        <v>46</v>
      </c>
      <c r="E4" s="25">
        <v>37</v>
      </c>
      <c r="F4" s="25">
        <v>15</v>
      </c>
      <c r="G4" s="25">
        <v>11</v>
      </c>
      <c r="H4" s="25">
        <v>3</v>
      </c>
      <c r="I4" s="25">
        <v>4</v>
      </c>
      <c r="J4" s="34">
        <v>2</v>
      </c>
      <c r="K4" s="34">
        <v>2</v>
      </c>
      <c r="L4" s="25">
        <v>11</v>
      </c>
      <c r="M4" s="25">
        <v>9</v>
      </c>
      <c r="N4" s="25">
        <v>0</v>
      </c>
      <c r="O4" s="25">
        <v>8</v>
      </c>
      <c r="P4" s="25">
        <v>0</v>
      </c>
      <c r="Q4" s="25">
        <v>1</v>
      </c>
      <c r="R4" s="25">
        <v>2</v>
      </c>
      <c r="S4" s="25">
        <v>1</v>
      </c>
      <c r="T4" s="25">
        <v>0</v>
      </c>
      <c r="U4" s="26">
        <f t="shared" ref="U4:U28" si="0">(G4+M4+P4)/(E4+M4+P4+N4)</f>
        <v>0.43478260869565216</v>
      </c>
      <c r="V4" s="42">
        <f t="shared" ref="V4:V28" si="1">(H4+I4*2+J4*3+K4*4)/E4</f>
        <v>0.67567567567567566</v>
      </c>
      <c r="W4" s="42">
        <f t="shared" ref="W4:W28" si="2">U4+V4</f>
        <v>1.1104582843713278</v>
      </c>
      <c r="X4" s="107">
        <f t="shared" ref="X4:X28" si="3">G4/E4</f>
        <v>0.29729729729729731</v>
      </c>
      <c r="Z4" s="106" t="s">
        <v>62</v>
      </c>
      <c r="AA4" s="34">
        <v>8</v>
      </c>
      <c r="AB4" s="34">
        <v>6</v>
      </c>
      <c r="AC4" s="28">
        <v>0</v>
      </c>
      <c r="AD4" s="34">
        <v>31</v>
      </c>
      <c r="AE4" s="28">
        <v>12</v>
      </c>
      <c r="AF4" s="28">
        <v>26</v>
      </c>
      <c r="AG4" s="34">
        <v>0</v>
      </c>
      <c r="AH4" s="34">
        <v>37</v>
      </c>
      <c r="AI4" s="28">
        <v>20</v>
      </c>
      <c r="AJ4" s="34">
        <v>0</v>
      </c>
      <c r="AK4" s="28">
        <v>4</v>
      </c>
      <c r="AL4" s="34">
        <v>5</v>
      </c>
      <c r="AM4" s="28">
        <v>1</v>
      </c>
      <c r="AN4" s="28">
        <v>0</v>
      </c>
      <c r="AO4" s="31">
        <f t="shared" ref="AO4:AO17" si="4">AE4*9/AD4</f>
        <v>3.4838709677419355</v>
      </c>
      <c r="AP4" s="109">
        <f t="shared" ref="AP4:AP17" si="5">(AF4+AI4)/AD4</f>
        <v>1.4838709677419355</v>
      </c>
    </row>
    <row r="5" spans="2:42" x14ac:dyDescent="0.25">
      <c r="B5" s="106" t="s">
        <v>28</v>
      </c>
      <c r="C5" s="25">
        <v>16</v>
      </c>
      <c r="D5" s="25">
        <v>49</v>
      </c>
      <c r="E5" s="25">
        <v>42</v>
      </c>
      <c r="F5" s="25">
        <v>11</v>
      </c>
      <c r="G5" s="25">
        <v>17</v>
      </c>
      <c r="H5" s="25">
        <v>9</v>
      </c>
      <c r="I5" s="34">
        <v>6</v>
      </c>
      <c r="J5" s="34">
        <v>2</v>
      </c>
      <c r="K5" s="25">
        <v>0</v>
      </c>
      <c r="L5" s="34">
        <v>18</v>
      </c>
      <c r="M5" s="25">
        <v>2</v>
      </c>
      <c r="N5" s="25">
        <v>3</v>
      </c>
      <c r="O5" s="25">
        <v>5</v>
      </c>
      <c r="P5" s="25">
        <v>2</v>
      </c>
      <c r="Q5" s="25">
        <v>3</v>
      </c>
      <c r="R5" s="25">
        <v>2</v>
      </c>
      <c r="S5" s="25">
        <v>3</v>
      </c>
      <c r="T5" s="25">
        <v>0</v>
      </c>
      <c r="U5" s="26">
        <f t="shared" si="0"/>
        <v>0.42857142857142855</v>
      </c>
      <c r="V5" s="26">
        <f t="shared" si="1"/>
        <v>0.6428571428571429</v>
      </c>
      <c r="W5" s="26">
        <f t="shared" si="2"/>
        <v>1.0714285714285714</v>
      </c>
      <c r="X5" s="108">
        <f t="shared" si="3"/>
        <v>0.40476190476190477</v>
      </c>
      <c r="Z5" s="106" t="s">
        <v>26</v>
      </c>
      <c r="AA5" s="34">
        <v>8</v>
      </c>
      <c r="AB5" s="34">
        <v>6</v>
      </c>
      <c r="AC5" s="28">
        <v>0</v>
      </c>
      <c r="AD5" s="28">
        <v>29</v>
      </c>
      <c r="AE5" s="28">
        <v>8</v>
      </c>
      <c r="AF5" s="28">
        <v>27</v>
      </c>
      <c r="AG5" s="34">
        <v>0</v>
      </c>
      <c r="AH5" s="28">
        <v>21</v>
      </c>
      <c r="AI5" s="28">
        <v>10</v>
      </c>
      <c r="AJ5" s="28">
        <v>5</v>
      </c>
      <c r="AK5" s="34">
        <v>1</v>
      </c>
      <c r="AL5" s="28">
        <v>3</v>
      </c>
      <c r="AM5" s="34">
        <v>0</v>
      </c>
      <c r="AN5" s="28">
        <v>0</v>
      </c>
      <c r="AO5" s="31">
        <f t="shared" si="4"/>
        <v>2.4827586206896552</v>
      </c>
      <c r="AP5" s="110">
        <f t="shared" si="5"/>
        <v>1.2758620689655173</v>
      </c>
    </row>
    <row r="6" spans="2:42" x14ac:dyDescent="0.25">
      <c r="B6" s="106" t="s">
        <v>158</v>
      </c>
      <c r="C6" s="25">
        <v>22</v>
      </c>
      <c r="D6" s="25">
        <v>75</v>
      </c>
      <c r="E6" s="25">
        <v>63</v>
      </c>
      <c r="F6" s="25">
        <v>12</v>
      </c>
      <c r="G6" s="34">
        <v>23</v>
      </c>
      <c r="H6" s="34">
        <v>16</v>
      </c>
      <c r="I6" s="25">
        <v>5</v>
      </c>
      <c r="J6" s="25">
        <v>0</v>
      </c>
      <c r="K6" s="34">
        <v>2</v>
      </c>
      <c r="L6" s="25">
        <v>16</v>
      </c>
      <c r="M6" s="25">
        <v>6</v>
      </c>
      <c r="N6" s="25">
        <v>2</v>
      </c>
      <c r="O6" s="25">
        <v>5</v>
      </c>
      <c r="P6" s="25">
        <v>4</v>
      </c>
      <c r="Q6" s="25">
        <v>2</v>
      </c>
      <c r="R6" s="25">
        <v>2</v>
      </c>
      <c r="S6" s="25">
        <v>3</v>
      </c>
      <c r="T6" s="25">
        <v>0</v>
      </c>
      <c r="U6" s="26">
        <f t="shared" si="0"/>
        <v>0.44</v>
      </c>
      <c r="V6" s="26">
        <f t="shared" si="1"/>
        <v>0.53968253968253965</v>
      </c>
      <c r="W6" s="26">
        <f t="shared" si="2"/>
        <v>0.97968253968253971</v>
      </c>
      <c r="X6" s="107">
        <f t="shared" si="3"/>
        <v>0.36507936507936506</v>
      </c>
      <c r="Z6" s="106" t="s">
        <v>25</v>
      </c>
      <c r="AA6" s="34">
        <v>8</v>
      </c>
      <c r="AB6" s="34">
        <v>6</v>
      </c>
      <c r="AC6" s="28">
        <v>0</v>
      </c>
      <c r="AD6" s="28">
        <v>28</v>
      </c>
      <c r="AE6" s="28">
        <v>7</v>
      </c>
      <c r="AF6" s="28">
        <v>21</v>
      </c>
      <c r="AG6" s="28">
        <v>1</v>
      </c>
      <c r="AH6" s="28">
        <v>20</v>
      </c>
      <c r="AI6" s="28">
        <v>15</v>
      </c>
      <c r="AJ6" s="28">
        <v>1</v>
      </c>
      <c r="AK6" s="28">
        <v>3</v>
      </c>
      <c r="AL6" s="28">
        <v>3</v>
      </c>
      <c r="AM6" s="34">
        <v>0</v>
      </c>
      <c r="AN6" s="28">
        <v>0</v>
      </c>
      <c r="AO6" s="31">
        <f t="shared" si="4"/>
        <v>2.25</v>
      </c>
      <c r="AP6" s="109">
        <f t="shared" si="5"/>
        <v>1.2857142857142858</v>
      </c>
    </row>
    <row r="7" spans="2:42" x14ac:dyDescent="0.25">
      <c r="B7" s="106" t="s">
        <v>7</v>
      </c>
      <c r="C7" s="25">
        <v>18</v>
      </c>
      <c r="D7" s="25">
        <v>66</v>
      </c>
      <c r="E7" s="25">
        <v>54</v>
      </c>
      <c r="F7" s="25">
        <v>17</v>
      </c>
      <c r="G7" s="25">
        <v>19</v>
      </c>
      <c r="H7" s="25">
        <v>10</v>
      </c>
      <c r="I7" s="25">
        <v>8</v>
      </c>
      <c r="J7" s="25">
        <v>1</v>
      </c>
      <c r="K7" s="25">
        <v>0</v>
      </c>
      <c r="L7" s="25">
        <v>15</v>
      </c>
      <c r="M7" s="25">
        <v>7</v>
      </c>
      <c r="N7" s="34">
        <v>3</v>
      </c>
      <c r="O7" s="25">
        <v>13</v>
      </c>
      <c r="P7" s="25">
        <v>2</v>
      </c>
      <c r="Q7" s="25">
        <v>3</v>
      </c>
      <c r="R7" s="34">
        <v>5</v>
      </c>
      <c r="S7" s="25">
        <v>2</v>
      </c>
      <c r="T7" s="25">
        <v>0</v>
      </c>
      <c r="U7" s="26">
        <f t="shared" si="0"/>
        <v>0.42424242424242425</v>
      </c>
      <c r="V7" s="26">
        <f t="shared" si="1"/>
        <v>0.53703703703703709</v>
      </c>
      <c r="W7" s="26">
        <f t="shared" si="2"/>
        <v>0.96127946127946129</v>
      </c>
      <c r="X7" s="107">
        <f t="shared" si="3"/>
        <v>0.35185185185185186</v>
      </c>
      <c r="Z7" s="106" t="s">
        <v>24</v>
      </c>
      <c r="AA7" s="28">
        <v>7</v>
      </c>
      <c r="AB7" s="28">
        <v>3</v>
      </c>
      <c r="AC7" s="28">
        <v>0</v>
      </c>
      <c r="AD7" s="33">
        <v>20.666666666666668</v>
      </c>
      <c r="AE7" s="28">
        <v>13</v>
      </c>
      <c r="AF7" s="28">
        <v>22</v>
      </c>
      <c r="AG7" s="28">
        <v>2</v>
      </c>
      <c r="AH7" s="28">
        <v>22</v>
      </c>
      <c r="AI7" s="28">
        <v>11</v>
      </c>
      <c r="AJ7" s="28">
        <v>3</v>
      </c>
      <c r="AK7" s="28">
        <v>4</v>
      </c>
      <c r="AL7" s="28">
        <v>3</v>
      </c>
      <c r="AM7" s="28">
        <v>2</v>
      </c>
      <c r="AN7" s="28">
        <v>0</v>
      </c>
      <c r="AO7" s="31">
        <f t="shared" si="4"/>
        <v>5.661290322580645</v>
      </c>
      <c r="AP7" s="109">
        <f t="shared" si="5"/>
        <v>1.596774193548387</v>
      </c>
    </row>
    <row r="8" spans="2:42" x14ac:dyDescent="0.25">
      <c r="B8" s="106" t="s">
        <v>12</v>
      </c>
      <c r="C8" s="25">
        <v>17</v>
      </c>
      <c r="D8" s="25">
        <v>62</v>
      </c>
      <c r="E8" s="25">
        <v>48</v>
      </c>
      <c r="F8" s="25">
        <v>13</v>
      </c>
      <c r="G8" s="25">
        <v>14</v>
      </c>
      <c r="H8" s="25">
        <v>8</v>
      </c>
      <c r="I8" s="25">
        <v>4</v>
      </c>
      <c r="J8" s="25">
        <v>0</v>
      </c>
      <c r="K8" s="34">
        <v>2</v>
      </c>
      <c r="L8" s="25">
        <v>17</v>
      </c>
      <c r="M8" s="25">
        <v>11</v>
      </c>
      <c r="N8" s="25">
        <v>0</v>
      </c>
      <c r="O8" s="25">
        <v>8</v>
      </c>
      <c r="P8" s="25">
        <v>3</v>
      </c>
      <c r="Q8" s="25">
        <v>2</v>
      </c>
      <c r="R8" s="25">
        <v>0</v>
      </c>
      <c r="S8" s="25">
        <v>0</v>
      </c>
      <c r="T8" s="25">
        <v>0</v>
      </c>
      <c r="U8" s="26">
        <f t="shared" si="0"/>
        <v>0.45161290322580644</v>
      </c>
      <c r="V8" s="26">
        <f t="shared" si="1"/>
        <v>0.5</v>
      </c>
      <c r="W8" s="26">
        <f t="shared" si="2"/>
        <v>0.95161290322580649</v>
      </c>
      <c r="X8" s="107">
        <f t="shared" si="3"/>
        <v>0.29166666666666669</v>
      </c>
      <c r="Z8" s="106" t="s">
        <v>19</v>
      </c>
      <c r="AA8" s="34">
        <v>8</v>
      </c>
      <c r="AB8" s="28">
        <v>2</v>
      </c>
      <c r="AC8" s="28">
        <v>0</v>
      </c>
      <c r="AD8" s="33">
        <v>18.666666666666668</v>
      </c>
      <c r="AE8" s="28">
        <v>11</v>
      </c>
      <c r="AF8" s="28">
        <v>21</v>
      </c>
      <c r="AG8" s="28">
        <v>1</v>
      </c>
      <c r="AH8" s="28">
        <v>15</v>
      </c>
      <c r="AI8" s="28">
        <v>13</v>
      </c>
      <c r="AJ8" s="28">
        <v>2</v>
      </c>
      <c r="AK8" s="28">
        <v>8</v>
      </c>
      <c r="AL8" s="28">
        <v>0</v>
      </c>
      <c r="AM8" s="34">
        <v>0</v>
      </c>
      <c r="AN8" s="28">
        <v>0</v>
      </c>
      <c r="AO8" s="31">
        <f t="shared" si="4"/>
        <v>5.3035714285714279</v>
      </c>
      <c r="AP8" s="109">
        <f t="shared" si="5"/>
        <v>1.8214285714285714</v>
      </c>
    </row>
    <row r="9" spans="2:42" x14ac:dyDescent="0.25">
      <c r="B9" s="92" t="s">
        <v>22</v>
      </c>
      <c r="C9" s="10">
        <v>14</v>
      </c>
      <c r="D9" s="10">
        <v>45</v>
      </c>
      <c r="E9" s="10">
        <v>38</v>
      </c>
      <c r="F9" s="10">
        <v>9</v>
      </c>
      <c r="G9" s="10">
        <v>11</v>
      </c>
      <c r="H9" s="10">
        <v>7</v>
      </c>
      <c r="I9" s="10">
        <v>2</v>
      </c>
      <c r="J9" s="10">
        <v>0</v>
      </c>
      <c r="K9" s="3">
        <v>2</v>
      </c>
      <c r="L9" s="10">
        <v>9</v>
      </c>
      <c r="M9" s="10">
        <v>5</v>
      </c>
      <c r="N9" s="10">
        <v>0</v>
      </c>
      <c r="O9" s="10">
        <v>14</v>
      </c>
      <c r="P9" s="10">
        <v>2</v>
      </c>
      <c r="Q9" s="10">
        <v>2</v>
      </c>
      <c r="R9" s="10">
        <v>1</v>
      </c>
      <c r="S9" s="10">
        <v>2</v>
      </c>
      <c r="T9" s="10">
        <v>0</v>
      </c>
      <c r="U9" s="12">
        <f t="shared" si="0"/>
        <v>0.4</v>
      </c>
      <c r="V9" s="12">
        <f t="shared" si="1"/>
        <v>0.5</v>
      </c>
      <c r="W9" s="12">
        <f t="shared" si="2"/>
        <v>0.9</v>
      </c>
      <c r="X9" s="83">
        <f t="shared" si="3"/>
        <v>0.28947368421052633</v>
      </c>
      <c r="Z9" s="92" t="s">
        <v>23</v>
      </c>
      <c r="AA9" s="1">
        <v>7</v>
      </c>
      <c r="AB9" s="1">
        <v>1</v>
      </c>
      <c r="AC9" s="1">
        <v>0</v>
      </c>
      <c r="AD9" s="1">
        <v>12</v>
      </c>
      <c r="AE9" s="1">
        <v>11</v>
      </c>
      <c r="AF9" s="1">
        <v>16</v>
      </c>
      <c r="AG9" s="3">
        <v>0</v>
      </c>
      <c r="AH9" s="1">
        <v>10</v>
      </c>
      <c r="AI9" s="1">
        <v>11</v>
      </c>
      <c r="AJ9" s="1">
        <v>6</v>
      </c>
      <c r="AK9" s="1">
        <v>6</v>
      </c>
      <c r="AL9" s="1">
        <v>1</v>
      </c>
      <c r="AM9" s="3">
        <v>0</v>
      </c>
      <c r="AN9" s="1">
        <v>0</v>
      </c>
      <c r="AO9" s="15">
        <f t="shared" si="4"/>
        <v>8.25</v>
      </c>
      <c r="AP9" s="85">
        <f t="shared" si="5"/>
        <v>2.25</v>
      </c>
    </row>
    <row r="10" spans="2:42" x14ac:dyDescent="0.25">
      <c r="B10" s="92" t="s">
        <v>14</v>
      </c>
      <c r="C10" s="3">
        <v>23</v>
      </c>
      <c r="D10" s="3">
        <v>87</v>
      </c>
      <c r="E10" s="3">
        <v>68</v>
      </c>
      <c r="F10" s="3">
        <v>19</v>
      </c>
      <c r="G10" s="10">
        <v>22</v>
      </c>
      <c r="H10" s="10">
        <v>15</v>
      </c>
      <c r="I10" s="3">
        <v>6</v>
      </c>
      <c r="J10" s="10">
        <v>0</v>
      </c>
      <c r="K10" s="10">
        <v>1</v>
      </c>
      <c r="L10" s="10">
        <v>12</v>
      </c>
      <c r="M10" s="3">
        <v>12</v>
      </c>
      <c r="N10" s="10">
        <v>1</v>
      </c>
      <c r="O10" s="10">
        <v>15</v>
      </c>
      <c r="P10" s="10">
        <v>4</v>
      </c>
      <c r="Q10" s="10">
        <v>2</v>
      </c>
      <c r="R10" s="10">
        <v>1</v>
      </c>
      <c r="S10" s="10">
        <v>8</v>
      </c>
      <c r="T10" s="10">
        <v>2</v>
      </c>
      <c r="U10" s="12">
        <f t="shared" si="0"/>
        <v>0.44705882352941179</v>
      </c>
      <c r="V10" s="12">
        <f t="shared" si="1"/>
        <v>0.45588235294117646</v>
      </c>
      <c r="W10" s="12">
        <f t="shared" si="2"/>
        <v>0.90294117647058825</v>
      </c>
      <c r="X10" s="83">
        <f t="shared" si="3"/>
        <v>0.3235294117647059</v>
      </c>
      <c r="Z10" s="92" t="s">
        <v>31</v>
      </c>
      <c r="AA10" s="3">
        <v>8</v>
      </c>
      <c r="AB10" s="1">
        <v>0</v>
      </c>
      <c r="AC10" s="1">
        <v>0</v>
      </c>
      <c r="AD10" s="63">
        <v>11.333333333333334</v>
      </c>
      <c r="AE10" s="1">
        <v>7</v>
      </c>
      <c r="AF10" s="1">
        <v>16</v>
      </c>
      <c r="AG10" s="1">
        <v>1</v>
      </c>
      <c r="AH10" s="1">
        <v>9</v>
      </c>
      <c r="AI10" s="1">
        <v>5</v>
      </c>
      <c r="AJ10" s="1">
        <v>2</v>
      </c>
      <c r="AK10" s="3">
        <v>1</v>
      </c>
      <c r="AL10" s="1">
        <v>3</v>
      </c>
      <c r="AM10" s="3">
        <v>0</v>
      </c>
      <c r="AN10" s="1">
        <v>0</v>
      </c>
      <c r="AO10" s="15">
        <f t="shared" si="4"/>
        <v>5.5588235294117645</v>
      </c>
      <c r="AP10" s="85">
        <f t="shared" si="5"/>
        <v>1.8529411764705881</v>
      </c>
    </row>
    <row r="11" spans="2:42" x14ac:dyDescent="0.25">
      <c r="B11" s="92" t="s">
        <v>15</v>
      </c>
      <c r="C11" s="10">
        <v>19</v>
      </c>
      <c r="D11" s="10">
        <v>58</v>
      </c>
      <c r="E11" s="10">
        <v>44</v>
      </c>
      <c r="F11" s="10">
        <v>12</v>
      </c>
      <c r="G11" s="10">
        <v>15</v>
      </c>
      <c r="H11" s="10">
        <v>13</v>
      </c>
      <c r="I11" s="10">
        <v>2</v>
      </c>
      <c r="J11" s="10">
        <v>0</v>
      </c>
      <c r="K11" s="10">
        <v>0</v>
      </c>
      <c r="L11" s="10">
        <v>9</v>
      </c>
      <c r="M11" s="10">
        <v>7</v>
      </c>
      <c r="N11" s="10">
        <v>1</v>
      </c>
      <c r="O11" s="10">
        <v>10</v>
      </c>
      <c r="P11" s="10">
        <v>6</v>
      </c>
      <c r="Q11" s="10">
        <v>1</v>
      </c>
      <c r="R11" s="10">
        <v>2</v>
      </c>
      <c r="S11" s="10">
        <v>7</v>
      </c>
      <c r="T11" s="3">
        <v>3</v>
      </c>
      <c r="U11" s="12">
        <f t="shared" si="0"/>
        <v>0.48275862068965519</v>
      </c>
      <c r="V11" s="12">
        <f t="shared" si="1"/>
        <v>0.38636363636363635</v>
      </c>
      <c r="W11" s="12">
        <f t="shared" si="2"/>
        <v>0.86912225705329149</v>
      </c>
      <c r="X11" s="83">
        <f t="shared" si="3"/>
        <v>0.34090909090909088</v>
      </c>
      <c r="Z11" s="92" t="s">
        <v>27</v>
      </c>
      <c r="AA11" s="1">
        <v>7</v>
      </c>
      <c r="AB11" s="1">
        <v>0</v>
      </c>
      <c r="AC11" s="1">
        <v>0</v>
      </c>
      <c r="AD11" s="63">
        <v>10.333333333333332</v>
      </c>
      <c r="AE11" s="3">
        <v>2</v>
      </c>
      <c r="AF11" s="3">
        <v>4</v>
      </c>
      <c r="AG11" s="3">
        <v>0</v>
      </c>
      <c r="AH11" s="1">
        <v>7</v>
      </c>
      <c r="AI11" s="1">
        <v>12</v>
      </c>
      <c r="AJ11" s="1">
        <v>2</v>
      </c>
      <c r="AK11" s="1">
        <v>2</v>
      </c>
      <c r="AL11" s="1">
        <v>0</v>
      </c>
      <c r="AM11" s="3">
        <v>0</v>
      </c>
      <c r="AN11" s="1">
        <v>0</v>
      </c>
      <c r="AO11" s="52">
        <f t="shared" si="4"/>
        <v>1.741935483870968</v>
      </c>
      <c r="AP11" s="85">
        <f t="shared" si="5"/>
        <v>1.5483870967741937</v>
      </c>
    </row>
    <row r="12" spans="2:42" x14ac:dyDescent="0.25">
      <c r="B12" s="92" t="s">
        <v>77</v>
      </c>
      <c r="C12" s="10">
        <v>13</v>
      </c>
      <c r="D12" s="10">
        <v>38</v>
      </c>
      <c r="E12" s="10">
        <v>35</v>
      </c>
      <c r="F12" s="10">
        <v>6</v>
      </c>
      <c r="G12" s="10">
        <v>8</v>
      </c>
      <c r="H12" s="10">
        <v>3</v>
      </c>
      <c r="I12" s="10">
        <v>5</v>
      </c>
      <c r="J12" s="10">
        <v>0</v>
      </c>
      <c r="K12" s="10">
        <v>0</v>
      </c>
      <c r="L12" s="10">
        <v>10</v>
      </c>
      <c r="M12" s="10">
        <v>2</v>
      </c>
      <c r="N12" s="10">
        <v>0</v>
      </c>
      <c r="O12" s="10">
        <v>14</v>
      </c>
      <c r="P12" s="10">
        <v>1</v>
      </c>
      <c r="Q12" s="10">
        <v>1</v>
      </c>
      <c r="R12" s="10">
        <v>1</v>
      </c>
      <c r="S12" s="10">
        <v>1</v>
      </c>
      <c r="T12" s="10">
        <v>0</v>
      </c>
      <c r="U12" s="12">
        <f t="shared" si="0"/>
        <v>0.28947368421052633</v>
      </c>
      <c r="V12" s="12">
        <f t="shared" si="1"/>
        <v>0.37142857142857144</v>
      </c>
      <c r="W12" s="12">
        <f t="shared" si="2"/>
        <v>0.66090225563909777</v>
      </c>
      <c r="X12" s="83">
        <f t="shared" si="3"/>
        <v>0.22857142857142856</v>
      </c>
      <c r="Z12" s="92" t="s">
        <v>12</v>
      </c>
      <c r="AA12" s="1">
        <v>4</v>
      </c>
      <c r="AB12" s="1">
        <v>0</v>
      </c>
      <c r="AC12" s="1">
        <v>0</v>
      </c>
      <c r="AD12" s="1">
        <v>10</v>
      </c>
      <c r="AE12" s="1">
        <v>6</v>
      </c>
      <c r="AF12" s="1">
        <v>11</v>
      </c>
      <c r="AG12" s="1">
        <v>1</v>
      </c>
      <c r="AH12" s="1">
        <v>7</v>
      </c>
      <c r="AI12" s="3">
        <v>4</v>
      </c>
      <c r="AJ12" s="1">
        <v>1</v>
      </c>
      <c r="AK12" s="1">
        <v>3</v>
      </c>
      <c r="AL12" s="1">
        <v>0</v>
      </c>
      <c r="AM12" s="3">
        <v>0</v>
      </c>
      <c r="AN12" s="1">
        <v>1</v>
      </c>
      <c r="AO12" s="15">
        <f t="shared" si="4"/>
        <v>5.4</v>
      </c>
      <c r="AP12" s="85">
        <f t="shared" si="5"/>
        <v>1.5</v>
      </c>
    </row>
    <row r="13" spans="2:42" x14ac:dyDescent="0.25">
      <c r="B13" s="92" t="s">
        <v>13</v>
      </c>
      <c r="C13" s="10">
        <v>19</v>
      </c>
      <c r="D13" s="10">
        <v>56</v>
      </c>
      <c r="E13" s="10">
        <v>49</v>
      </c>
      <c r="F13" s="10">
        <v>11</v>
      </c>
      <c r="G13" s="10">
        <v>14</v>
      </c>
      <c r="H13" s="10">
        <v>10</v>
      </c>
      <c r="I13" s="10">
        <v>4</v>
      </c>
      <c r="J13" s="10">
        <v>0</v>
      </c>
      <c r="K13" s="10">
        <v>0</v>
      </c>
      <c r="L13" s="10">
        <v>14</v>
      </c>
      <c r="M13" s="10">
        <v>3</v>
      </c>
      <c r="N13" s="10">
        <v>2</v>
      </c>
      <c r="O13" s="10">
        <v>7</v>
      </c>
      <c r="P13" s="10">
        <v>2</v>
      </c>
      <c r="Q13" s="3">
        <v>6</v>
      </c>
      <c r="R13" s="10">
        <v>2</v>
      </c>
      <c r="S13" s="10">
        <v>5</v>
      </c>
      <c r="T13" s="10">
        <v>0</v>
      </c>
      <c r="U13" s="12">
        <f t="shared" si="0"/>
        <v>0.3392857142857143</v>
      </c>
      <c r="V13" s="12">
        <f t="shared" si="1"/>
        <v>0.36734693877551022</v>
      </c>
      <c r="W13" s="12">
        <f t="shared" si="2"/>
        <v>0.70663265306122458</v>
      </c>
      <c r="X13" s="83">
        <f t="shared" si="3"/>
        <v>0.2857142857142857</v>
      </c>
      <c r="Z13" s="92" t="s">
        <v>8</v>
      </c>
      <c r="AA13" s="1">
        <v>6</v>
      </c>
      <c r="AB13" s="1">
        <v>0</v>
      </c>
      <c r="AC13" s="1">
        <v>0</v>
      </c>
      <c r="AD13" s="63">
        <v>8.3333333333333339</v>
      </c>
      <c r="AE13" s="1">
        <v>10</v>
      </c>
      <c r="AF13" s="1">
        <v>4</v>
      </c>
      <c r="AG13" s="1">
        <v>1</v>
      </c>
      <c r="AH13" s="1">
        <v>10</v>
      </c>
      <c r="AI13" s="1">
        <v>14</v>
      </c>
      <c r="AJ13" s="1">
        <v>1</v>
      </c>
      <c r="AK13" s="1">
        <v>3</v>
      </c>
      <c r="AL13" s="1">
        <v>1</v>
      </c>
      <c r="AM13" s="1">
        <v>1</v>
      </c>
      <c r="AN13" s="1">
        <v>0</v>
      </c>
      <c r="AO13" s="15">
        <f t="shared" si="4"/>
        <v>10.799999999999999</v>
      </c>
      <c r="AP13" s="85">
        <f t="shared" si="5"/>
        <v>2.1599999999999997</v>
      </c>
    </row>
    <row r="14" spans="2:42" x14ac:dyDescent="0.25">
      <c r="B14" s="106" t="s">
        <v>6</v>
      </c>
      <c r="C14" s="25">
        <v>15</v>
      </c>
      <c r="D14" s="25">
        <v>50</v>
      </c>
      <c r="E14" s="25">
        <v>39</v>
      </c>
      <c r="F14" s="25">
        <v>10</v>
      </c>
      <c r="G14" s="25">
        <v>10</v>
      </c>
      <c r="H14" s="25">
        <v>6</v>
      </c>
      <c r="I14" s="25">
        <v>4</v>
      </c>
      <c r="J14" s="25">
        <v>0</v>
      </c>
      <c r="K14" s="25">
        <v>0</v>
      </c>
      <c r="L14" s="25">
        <v>4</v>
      </c>
      <c r="M14" s="25">
        <v>7</v>
      </c>
      <c r="N14" s="25">
        <v>1</v>
      </c>
      <c r="O14" s="25">
        <v>7</v>
      </c>
      <c r="P14" s="25">
        <v>2</v>
      </c>
      <c r="Q14" s="25">
        <v>1</v>
      </c>
      <c r="R14" s="25">
        <v>1</v>
      </c>
      <c r="S14" s="25">
        <v>0</v>
      </c>
      <c r="T14" s="25">
        <v>0</v>
      </c>
      <c r="U14" s="26">
        <f t="shared" si="0"/>
        <v>0.38775510204081631</v>
      </c>
      <c r="V14" s="26">
        <f t="shared" si="1"/>
        <v>0.35897435897435898</v>
      </c>
      <c r="W14" s="26">
        <f t="shared" si="2"/>
        <v>0.74672946101517534</v>
      </c>
      <c r="X14" s="107">
        <f t="shared" si="3"/>
        <v>0.25641025641025639</v>
      </c>
      <c r="Z14" s="106" t="s">
        <v>22</v>
      </c>
      <c r="AA14" s="28">
        <v>6</v>
      </c>
      <c r="AB14" s="28">
        <v>0</v>
      </c>
      <c r="AC14" s="28">
        <v>0</v>
      </c>
      <c r="AD14" s="33">
        <v>8.3333333333333304</v>
      </c>
      <c r="AE14" s="28">
        <v>0</v>
      </c>
      <c r="AF14" s="28">
        <v>7</v>
      </c>
      <c r="AG14" s="28">
        <v>0</v>
      </c>
      <c r="AH14" s="28">
        <v>5</v>
      </c>
      <c r="AI14" s="28">
        <v>3</v>
      </c>
      <c r="AJ14" s="28">
        <v>0</v>
      </c>
      <c r="AK14" s="28">
        <v>2</v>
      </c>
      <c r="AL14" s="28">
        <v>0</v>
      </c>
      <c r="AM14" s="28">
        <v>0</v>
      </c>
      <c r="AN14" s="28">
        <v>0</v>
      </c>
      <c r="AO14" s="31">
        <f t="shared" si="4"/>
        <v>0</v>
      </c>
      <c r="AP14" s="109">
        <f t="shared" si="5"/>
        <v>1.2000000000000004</v>
      </c>
    </row>
    <row r="15" spans="2:42" x14ac:dyDescent="0.25">
      <c r="B15" s="106" t="s">
        <v>29</v>
      </c>
      <c r="C15" s="25">
        <v>13</v>
      </c>
      <c r="D15" s="25">
        <v>29</v>
      </c>
      <c r="E15" s="25">
        <v>26</v>
      </c>
      <c r="F15" s="25">
        <v>4</v>
      </c>
      <c r="G15" s="25">
        <v>7</v>
      </c>
      <c r="H15" s="25">
        <v>6</v>
      </c>
      <c r="I15" s="25">
        <v>0</v>
      </c>
      <c r="J15" s="25">
        <v>1</v>
      </c>
      <c r="K15" s="25">
        <v>0</v>
      </c>
      <c r="L15" s="25">
        <v>4</v>
      </c>
      <c r="M15" s="25">
        <v>3</v>
      </c>
      <c r="N15" s="25">
        <v>0</v>
      </c>
      <c r="O15" s="25">
        <v>5</v>
      </c>
      <c r="P15" s="25">
        <v>0</v>
      </c>
      <c r="Q15" s="25">
        <v>1</v>
      </c>
      <c r="R15" s="25">
        <v>1</v>
      </c>
      <c r="S15" s="25">
        <v>1</v>
      </c>
      <c r="T15" s="25">
        <v>0</v>
      </c>
      <c r="U15" s="26">
        <f t="shared" si="0"/>
        <v>0.34482758620689657</v>
      </c>
      <c r="V15" s="26">
        <f t="shared" si="1"/>
        <v>0.34615384615384615</v>
      </c>
      <c r="W15" s="26">
        <f t="shared" si="2"/>
        <v>0.69098143236074272</v>
      </c>
      <c r="X15" s="107">
        <f t="shared" si="3"/>
        <v>0.26923076923076922</v>
      </c>
      <c r="Z15" s="106" t="s">
        <v>7</v>
      </c>
      <c r="AA15" s="28">
        <v>2</v>
      </c>
      <c r="AB15" s="28">
        <v>0</v>
      </c>
      <c r="AC15" s="28">
        <v>0</v>
      </c>
      <c r="AD15" s="28">
        <v>4</v>
      </c>
      <c r="AE15" s="28">
        <v>0</v>
      </c>
      <c r="AF15" s="28">
        <v>1</v>
      </c>
      <c r="AG15" s="28">
        <v>0</v>
      </c>
      <c r="AH15" s="28">
        <v>8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1</v>
      </c>
      <c r="AO15" s="31">
        <f t="shared" si="4"/>
        <v>0</v>
      </c>
      <c r="AP15" s="109">
        <f t="shared" si="5"/>
        <v>0.25</v>
      </c>
    </row>
    <row r="16" spans="2:42" x14ac:dyDescent="0.25">
      <c r="B16" s="106" t="s">
        <v>108</v>
      </c>
      <c r="C16" s="25">
        <v>13</v>
      </c>
      <c r="D16" s="25">
        <v>45</v>
      </c>
      <c r="E16" s="25">
        <v>32</v>
      </c>
      <c r="F16" s="25">
        <v>14</v>
      </c>
      <c r="G16" s="25">
        <v>9</v>
      </c>
      <c r="H16" s="25">
        <v>8</v>
      </c>
      <c r="I16" s="25">
        <v>1</v>
      </c>
      <c r="J16" s="25">
        <v>0</v>
      </c>
      <c r="K16" s="25">
        <v>0</v>
      </c>
      <c r="L16" s="25">
        <v>5</v>
      </c>
      <c r="M16" s="25">
        <v>5</v>
      </c>
      <c r="N16" s="25">
        <v>1</v>
      </c>
      <c r="O16" s="34">
        <v>2</v>
      </c>
      <c r="P16" s="25">
        <v>7</v>
      </c>
      <c r="Q16" s="25">
        <v>3</v>
      </c>
      <c r="R16" s="25">
        <v>1</v>
      </c>
      <c r="S16" s="25">
        <v>3</v>
      </c>
      <c r="T16" s="25">
        <v>2</v>
      </c>
      <c r="U16" s="26">
        <f t="shared" si="0"/>
        <v>0.46666666666666667</v>
      </c>
      <c r="V16" s="26">
        <f t="shared" si="1"/>
        <v>0.3125</v>
      </c>
      <c r="W16" s="26">
        <f t="shared" si="2"/>
        <v>0.77916666666666667</v>
      </c>
      <c r="X16" s="107">
        <f t="shared" si="3"/>
        <v>0.28125</v>
      </c>
      <c r="Z16" s="106" t="s">
        <v>159</v>
      </c>
      <c r="AA16" s="25">
        <v>1</v>
      </c>
      <c r="AB16" s="25">
        <v>0</v>
      </c>
      <c r="AC16" s="25">
        <v>0</v>
      </c>
      <c r="AD16" s="25">
        <v>1</v>
      </c>
      <c r="AE16" s="25">
        <v>0</v>
      </c>
      <c r="AF16" s="25">
        <v>0</v>
      </c>
      <c r="AG16" s="25">
        <v>0</v>
      </c>
      <c r="AH16" s="25">
        <v>2</v>
      </c>
      <c r="AI16" s="25">
        <v>1</v>
      </c>
      <c r="AJ16" s="25">
        <v>0</v>
      </c>
      <c r="AK16" s="25">
        <v>1</v>
      </c>
      <c r="AL16" s="25">
        <v>0</v>
      </c>
      <c r="AM16" s="25">
        <v>0</v>
      </c>
      <c r="AN16" s="25">
        <v>0</v>
      </c>
      <c r="AO16" s="31">
        <f t="shared" si="4"/>
        <v>0</v>
      </c>
      <c r="AP16" s="109">
        <f t="shared" si="5"/>
        <v>1</v>
      </c>
    </row>
    <row r="17" spans="2:42" x14ac:dyDescent="0.25">
      <c r="B17" s="106" t="s">
        <v>63</v>
      </c>
      <c r="C17" s="25">
        <v>18</v>
      </c>
      <c r="D17" s="25">
        <v>59</v>
      </c>
      <c r="E17" s="25">
        <v>40</v>
      </c>
      <c r="F17" s="25">
        <v>19</v>
      </c>
      <c r="G17" s="25">
        <v>10</v>
      </c>
      <c r="H17" s="25">
        <v>8</v>
      </c>
      <c r="I17" s="25">
        <v>2</v>
      </c>
      <c r="J17" s="25">
        <v>0</v>
      </c>
      <c r="K17" s="25">
        <v>0</v>
      </c>
      <c r="L17" s="25">
        <v>8</v>
      </c>
      <c r="M17" s="25">
        <v>10</v>
      </c>
      <c r="N17" s="25">
        <v>0</v>
      </c>
      <c r="O17" s="25">
        <v>5</v>
      </c>
      <c r="P17" s="34">
        <v>9</v>
      </c>
      <c r="Q17" s="25">
        <v>2</v>
      </c>
      <c r="R17" s="25">
        <v>3</v>
      </c>
      <c r="S17" s="34">
        <v>16</v>
      </c>
      <c r="T17" s="25">
        <v>1</v>
      </c>
      <c r="U17" s="42">
        <f t="shared" si="0"/>
        <v>0.49152542372881358</v>
      </c>
      <c r="V17" s="26">
        <f t="shared" si="1"/>
        <v>0.3</v>
      </c>
      <c r="W17" s="26">
        <f t="shared" si="2"/>
        <v>0.79152542372881363</v>
      </c>
      <c r="X17" s="107">
        <f t="shared" si="3"/>
        <v>0.25</v>
      </c>
      <c r="Z17" s="106" t="s">
        <v>32</v>
      </c>
      <c r="AA17" s="28">
        <v>1</v>
      </c>
      <c r="AB17" s="28">
        <v>0</v>
      </c>
      <c r="AC17" s="28">
        <v>0</v>
      </c>
      <c r="AD17" s="33">
        <v>0.33333333333333331</v>
      </c>
      <c r="AE17" s="28">
        <v>4</v>
      </c>
      <c r="AF17" s="28">
        <v>2</v>
      </c>
      <c r="AG17" s="28">
        <v>0</v>
      </c>
      <c r="AH17" s="28">
        <v>1</v>
      </c>
      <c r="AI17" s="28">
        <v>4</v>
      </c>
      <c r="AJ17" s="28">
        <v>0</v>
      </c>
      <c r="AK17" s="28">
        <v>0</v>
      </c>
      <c r="AL17" s="28">
        <v>0</v>
      </c>
      <c r="AM17" s="28">
        <v>1</v>
      </c>
      <c r="AN17" s="28">
        <v>0</v>
      </c>
      <c r="AO17" s="31">
        <f t="shared" si="4"/>
        <v>108</v>
      </c>
      <c r="AP17" s="109">
        <f t="shared" si="5"/>
        <v>18</v>
      </c>
    </row>
    <row r="18" spans="2:42" x14ac:dyDescent="0.25">
      <c r="B18" s="106" t="s">
        <v>32</v>
      </c>
      <c r="C18" s="25">
        <v>15</v>
      </c>
      <c r="D18" s="25">
        <v>59</v>
      </c>
      <c r="E18" s="25">
        <v>55</v>
      </c>
      <c r="F18" s="25">
        <v>11</v>
      </c>
      <c r="G18" s="25">
        <v>14</v>
      </c>
      <c r="H18" s="25">
        <v>13</v>
      </c>
      <c r="I18" s="25">
        <v>1</v>
      </c>
      <c r="J18" s="25">
        <v>0</v>
      </c>
      <c r="K18" s="25">
        <v>0</v>
      </c>
      <c r="L18" s="25">
        <v>9</v>
      </c>
      <c r="M18" s="25">
        <v>4</v>
      </c>
      <c r="N18" s="25">
        <v>0</v>
      </c>
      <c r="O18" s="25">
        <v>10</v>
      </c>
      <c r="P18" s="25">
        <v>0</v>
      </c>
      <c r="Q18" s="25">
        <v>3</v>
      </c>
      <c r="R18" s="25">
        <v>3</v>
      </c>
      <c r="S18" s="25">
        <v>4</v>
      </c>
      <c r="T18" s="25">
        <v>0</v>
      </c>
      <c r="U18" s="26">
        <f t="shared" si="0"/>
        <v>0.30508474576271188</v>
      </c>
      <c r="V18" s="26">
        <f t="shared" si="1"/>
        <v>0.27272727272727271</v>
      </c>
      <c r="W18" s="26">
        <f t="shared" si="2"/>
        <v>0.57781201848998465</v>
      </c>
      <c r="X18" s="107">
        <f t="shared" si="3"/>
        <v>0.25454545454545452</v>
      </c>
      <c r="Z18" s="88" t="s">
        <v>34</v>
      </c>
      <c r="AA18" s="89">
        <f>SUM(AA4:AA17)</f>
        <v>81</v>
      </c>
      <c r="AB18" s="89">
        <f t="shared" ref="AB18:AN18" si="6">SUM(AB4:AB17)</f>
        <v>24</v>
      </c>
      <c r="AC18" s="89">
        <f t="shared" si="6"/>
        <v>0</v>
      </c>
      <c r="AD18" s="89">
        <f t="shared" si="6"/>
        <v>193.00000000000006</v>
      </c>
      <c r="AE18" s="89">
        <f t="shared" si="6"/>
        <v>91</v>
      </c>
      <c r="AF18" s="89">
        <f t="shared" si="6"/>
        <v>178</v>
      </c>
      <c r="AG18" s="89">
        <f t="shared" si="6"/>
        <v>7</v>
      </c>
      <c r="AH18" s="89">
        <f t="shared" si="6"/>
        <v>174</v>
      </c>
      <c r="AI18" s="89">
        <f t="shared" si="6"/>
        <v>123</v>
      </c>
      <c r="AJ18" s="89">
        <f t="shared" si="6"/>
        <v>23</v>
      </c>
      <c r="AK18" s="89">
        <f t="shared" si="6"/>
        <v>38</v>
      </c>
      <c r="AL18" s="89">
        <f t="shared" si="6"/>
        <v>19</v>
      </c>
      <c r="AM18" s="89">
        <f t="shared" si="6"/>
        <v>5</v>
      </c>
      <c r="AN18" s="89">
        <f t="shared" si="6"/>
        <v>2</v>
      </c>
      <c r="AO18" s="93">
        <f t="shared" ref="AO18" si="7">AE18*9/AD18</f>
        <v>4.2435233160621753</v>
      </c>
      <c r="AP18" s="94">
        <f t="shared" ref="AP18" si="8">(AF18+AI18)/AD18</f>
        <v>1.5595854922279788</v>
      </c>
    </row>
    <row r="19" spans="2:42" x14ac:dyDescent="0.25">
      <c r="B19" s="92" t="s">
        <v>16</v>
      </c>
      <c r="C19" s="10">
        <v>19</v>
      </c>
      <c r="D19" s="10">
        <v>55</v>
      </c>
      <c r="E19" s="10">
        <v>41</v>
      </c>
      <c r="F19" s="10">
        <v>7</v>
      </c>
      <c r="G19" s="10">
        <v>8</v>
      </c>
      <c r="H19" s="10">
        <v>8</v>
      </c>
      <c r="I19" s="10">
        <v>0</v>
      </c>
      <c r="J19" s="10">
        <v>0</v>
      </c>
      <c r="K19" s="10">
        <v>0</v>
      </c>
      <c r="L19" s="10">
        <v>5</v>
      </c>
      <c r="M19" s="10">
        <v>11</v>
      </c>
      <c r="N19" s="10">
        <v>0</v>
      </c>
      <c r="O19" s="10">
        <v>10</v>
      </c>
      <c r="P19" s="10">
        <v>3</v>
      </c>
      <c r="Q19" s="10">
        <v>1</v>
      </c>
      <c r="R19" s="10">
        <v>1</v>
      </c>
      <c r="S19" s="10">
        <v>3</v>
      </c>
      <c r="T19" s="10">
        <v>0</v>
      </c>
      <c r="U19" s="12">
        <f t="shared" si="0"/>
        <v>0.4</v>
      </c>
      <c r="V19" s="12">
        <f t="shared" si="1"/>
        <v>0.1951219512195122</v>
      </c>
      <c r="W19" s="12">
        <f t="shared" si="2"/>
        <v>0.59512195121951228</v>
      </c>
      <c r="X19" s="83">
        <f t="shared" si="3"/>
        <v>0.1951219512195122</v>
      </c>
    </row>
    <row r="20" spans="2:42" x14ac:dyDescent="0.25">
      <c r="B20" s="92" t="s">
        <v>78</v>
      </c>
      <c r="C20" s="10">
        <v>14</v>
      </c>
      <c r="D20" s="10">
        <v>38</v>
      </c>
      <c r="E20" s="10">
        <v>24</v>
      </c>
      <c r="F20" s="10">
        <v>11</v>
      </c>
      <c r="G20" s="10">
        <v>6</v>
      </c>
      <c r="H20" s="10">
        <v>5</v>
      </c>
      <c r="I20" s="10">
        <v>1</v>
      </c>
      <c r="J20" s="10">
        <v>0</v>
      </c>
      <c r="K20" s="10">
        <v>0</v>
      </c>
      <c r="L20" s="10">
        <v>5</v>
      </c>
      <c r="M20" s="10">
        <v>12</v>
      </c>
      <c r="N20" s="10">
        <v>1</v>
      </c>
      <c r="O20" s="10">
        <v>7</v>
      </c>
      <c r="P20" s="10">
        <v>1</v>
      </c>
      <c r="Q20" s="10">
        <v>0</v>
      </c>
      <c r="R20" s="10">
        <v>0</v>
      </c>
      <c r="S20" s="10">
        <v>3</v>
      </c>
      <c r="T20" s="10">
        <v>1</v>
      </c>
      <c r="U20" s="12">
        <f t="shared" si="0"/>
        <v>0.5</v>
      </c>
      <c r="V20" s="12">
        <f t="shared" si="1"/>
        <v>0.29166666666666669</v>
      </c>
      <c r="W20" s="12">
        <f t="shared" si="2"/>
        <v>0.79166666666666674</v>
      </c>
      <c r="X20" s="83">
        <f t="shared" si="3"/>
        <v>0.25</v>
      </c>
    </row>
    <row r="21" spans="2:42" x14ac:dyDescent="0.25">
      <c r="B21" s="92" t="s">
        <v>8</v>
      </c>
      <c r="C21" s="10">
        <v>11</v>
      </c>
      <c r="D21" s="10">
        <v>23</v>
      </c>
      <c r="E21" s="10">
        <v>20</v>
      </c>
      <c r="F21" s="10">
        <v>7</v>
      </c>
      <c r="G21" s="10">
        <v>6</v>
      </c>
      <c r="H21" s="10">
        <v>3</v>
      </c>
      <c r="I21" s="10">
        <v>2</v>
      </c>
      <c r="J21" s="10">
        <v>1</v>
      </c>
      <c r="K21" s="10">
        <v>0</v>
      </c>
      <c r="L21" s="10">
        <v>6</v>
      </c>
      <c r="M21" s="10">
        <v>3</v>
      </c>
      <c r="N21" s="10">
        <v>0</v>
      </c>
      <c r="O21" s="10">
        <v>5</v>
      </c>
      <c r="P21" s="10">
        <v>0</v>
      </c>
      <c r="Q21" s="10">
        <v>3</v>
      </c>
      <c r="R21" s="10">
        <v>0</v>
      </c>
      <c r="S21" s="10">
        <v>1</v>
      </c>
      <c r="T21" s="10">
        <v>0</v>
      </c>
      <c r="U21" s="12">
        <f t="shared" si="0"/>
        <v>0.39130434782608697</v>
      </c>
      <c r="V21" s="12">
        <f t="shared" si="1"/>
        <v>0.5</v>
      </c>
      <c r="W21" s="12">
        <f t="shared" si="2"/>
        <v>0.89130434782608692</v>
      </c>
      <c r="X21" s="83">
        <f t="shared" si="3"/>
        <v>0.3</v>
      </c>
    </row>
    <row r="22" spans="2:42" x14ac:dyDescent="0.25">
      <c r="B22" s="92" t="s">
        <v>19</v>
      </c>
      <c r="C22" s="10">
        <v>3</v>
      </c>
      <c r="D22" s="10">
        <v>13</v>
      </c>
      <c r="E22" s="10">
        <v>13</v>
      </c>
      <c r="F22" s="10">
        <v>1</v>
      </c>
      <c r="G22" s="10">
        <v>3</v>
      </c>
      <c r="H22" s="10">
        <v>3</v>
      </c>
      <c r="I22" s="10">
        <v>0</v>
      </c>
      <c r="J22" s="10">
        <v>0</v>
      </c>
      <c r="K22" s="10">
        <v>0</v>
      </c>
      <c r="L22" s="10">
        <v>1</v>
      </c>
      <c r="M22" s="10">
        <v>0</v>
      </c>
      <c r="N22" s="10">
        <v>0</v>
      </c>
      <c r="O22" s="10">
        <v>3</v>
      </c>
      <c r="P22" s="10">
        <v>0</v>
      </c>
      <c r="Q22" s="10">
        <v>1</v>
      </c>
      <c r="R22" s="10">
        <v>0</v>
      </c>
      <c r="S22" s="10">
        <v>0</v>
      </c>
      <c r="T22" s="10">
        <v>0</v>
      </c>
      <c r="U22" s="12">
        <f t="shared" si="0"/>
        <v>0.23076923076923078</v>
      </c>
      <c r="V22" s="12">
        <f t="shared" si="1"/>
        <v>0.23076923076923078</v>
      </c>
      <c r="W22" s="12">
        <f t="shared" si="2"/>
        <v>0.46153846153846156</v>
      </c>
      <c r="X22" s="83">
        <f t="shared" si="3"/>
        <v>0.23076923076923078</v>
      </c>
    </row>
    <row r="23" spans="2:42" x14ac:dyDescent="0.25">
      <c r="B23" s="92" t="s">
        <v>26</v>
      </c>
      <c r="C23" s="10">
        <v>4</v>
      </c>
      <c r="D23" s="10">
        <v>6</v>
      </c>
      <c r="E23" s="10">
        <v>6</v>
      </c>
      <c r="F23" s="10">
        <v>1</v>
      </c>
      <c r="G23" s="10">
        <v>2</v>
      </c>
      <c r="H23" s="10">
        <v>2</v>
      </c>
      <c r="I23" s="10">
        <v>0</v>
      </c>
      <c r="J23" s="10">
        <v>0</v>
      </c>
      <c r="K23" s="10">
        <v>0</v>
      </c>
      <c r="L23" s="10">
        <v>2</v>
      </c>
      <c r="M23" s="10">
        <v>0</v>
      </c>
      <c r="N23" s="10">
        <v>0</v>
      </c>
      <c r="O23" s="10">
        <v>3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2">
        <f t="shared" si="0"/>
        <v>0.33333333333333331</v>
      </c>
      <c r="V23" s="12">
        <f t="shared" si="1"/>
        <v>0.33333333333333331</v>
      </c>
      <c r="W23" s="12">
        <f t="shared" si="2"/>
        <v>0.66666666666666663</v>
      </c>
      <c r="X23" s="83">
        <f t="shared" si="3"/>
        <v>0.33333333333333331</v>
      </c>
    </row>
    <row r="24" spans="2:42" x14ac:dyDescent="0.25">
      <c r="B24" s="106" t="s">
        <v>31</v>
      </c>
      <c r="C24" s="25">
        <v>2</v>
      </c>
      <c r="D24" s="25">
        <v>4</v>
      </c>
      <c r="E24" s="25">
        <v>4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1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6">
        <f t="shared" si="0"/>
        <v>0</v>
      </c>
      <c r="V24" s="26">
        <f t="shared" si="1"/>
        <v>0</v>
      </c>
      <c r="W24" s="26">
        <f t="shared" si="2"/>
        <v>0</v>
      </c>
      <c r="X24" s="107">
        <f t="shared" si="3"/>
        <v>0</v>
      </c>
    </row>
    <row r="25" spans="2:42" x14ac:dyDescent="0.25">
      <c r="B25" s="106" t="s">
        <v>114</v>
      </c>
      <c r="C25" s="25">
        <v>1</v>
      </c>
      <c r="D25" s="25">
        <v>4</v>
      </c>
      <c r="E25" s="25">
        <v>4</v>
      </c>
      <c r="F25" s="25">
        <v>3</v>
      </c>
      <c r="G25" s="25">
        <v>3</v>
      </c>
      <c r="H25" s="25">
        <v>2</v>
      </c>
      <c r="I25" s="25">
        <v>1</v>
      </c>
      <c r="J25" s="25">
        <v>0</v>
      </c>
      <c r="K25" s="25">
        <v>0</v>
      </c>
      <c r="L25" s="25">
        <v>2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6">
        <f t="shared" si="0"/>
        <v>0.75</v>
      </c>
      <c r="V25" s="26">
        <f t="shared" si="1"/>
        <v>1</v>
      </c>
      <c r="W25" s="26">
        <f t="shared" si="2"/>
        <v>1.75</v>
      </c>
      <c r="X25" s="107">
        <f t="shared" si="3"/>
        <v>0.75</v>
      </c>
    </row>
    <row r="26" spans="2:42" x14ac:dyDescent="0.25">
      <c r="B26" s="106" t="s">
        <v>130</v>
      </c>
      <c r="C26" s="28">
        <v>1</v>
      </c>
      <c r="D26" s="25">
        <v>4</v>
      </c>
      <c r="E26" s="25">
        <v>3</v>
      </c>
      <c r="F26" s="25">
        <v>1</v>
      </c>
      <c r="G26" s="25">
        <v>1</v>
      </c>
      <c r="H26" s="25">
        <v>1</v>
      </c>
      <c r="I26" s="25">
        <v>0</v>
      </c>
      <c r="J26" s="25">
        <v>0</v>
      </c>
      <c r="K26" s="25">
        <v>0</v>
      </c>
      <c r="L26" s="25">
        <v>0</v>
      </c>
      <c r="M26" s="25">
        <v>1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6">
        <f t="shared" si="0"/>
        <v>0.5</v>
      </c>
      <c r="V26" s="26">
        <f t="shared" si="1"/>
        <v>0.33333333333333331</v>
      </c>
      <c r="W26" s="26">
        <f t="shared" si="2"/>
        <v>0.83333333333333326</v>
      </c>
      <c r="X26" s="107">
        <f t="shared" si="3"/>
        <v>0.33333333333333331</v>
      </c>
    </row>
    <row r="27" spans="2:42" x14ac:dyDescent="0.25">
      <c r="B27" s="106" t="s">
        <v>24</v>
      </c>
      <c r="C27" s="25">
        <v>1</v>
      </c>
      <c r="D27" s="25">
        <v>1</v>
      </c>
      <c r="E27" s="28">
        <v>1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1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6">
        <f t="shared" si="0"/>
        <v>0</v>
      </c>
      <c r="V27" s="26">
        <f t="shared" si="1"/>
        <v>0</v>
      </c>
      <c r="W27" s="26">
        <f t="shared" si="2"/>
        <v>0</v>
      </c>
      <c r="X27" s="107">
        <f t="shared" si="3"/>
        <v>0</v>
      </c>
    </row>
    <row r="28" spans="2:42" x14ac:dyDescent="0.25">
      <c r="B28" s="106" t="s">
        <v>27</v>
      </c>
      <c r="C28" s="25">
        <v>2</v>
      </c>
      <c r="D28" s="25">
        <v>3</v>
      </c>
      <c r="E28" s="25">
        <v>1</v>
      </c>
      <c r="F28" s="25">
        <v>0</v>
      </c>
      <c r="G28" s="25">
        <v>1</v>
      </c>
      <c r="H28" s="25">
        <v>1</v>
      </c>
      <c r="I28" s="25">
        <v>0</v>
      </c>
      <c r="J28" s="25">
        <v>0</v>
      </c>
      <c r="K28" s="25">
        <v>0</v>
      </c>
      <c r="L28" s="25">
        <v>2</v>
      </c>
      <c r="M28" s="25">
        <v>0</v>
      </c>
      <c r="N28" s="25">
        <v>2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6">
        <f t="shared" si="0"/>
        <v>0.33333333333333331</v>
      </c>
      <c r="V28" s="26">
        <f t="shared" si="1"/>
        <v>1</v>
      </c>
      <c r="W28" s="26">
        <f t="shared" si="2"/>
        <v>1.3333333333333333</v>
      </c>
      <c r="X28" s="107">
        <f t="shared" si="3"/>
        <v>1</v>
      </c>
    </row>
    <row r="29" spans="2:42" x14ac:dyDescent="0.25">
      <c r="B29" s="88" t="s">
        <v>34</v>
      </c>
      <c r="C29" s="89">
        <f>SUM(C4:C28)</f>
        <v>306</v>
      </c>
      <c r="D29" s="89">
        <f t="shared" ref="D29:T29" si="9">SUM(D4:D28)</f>
        <v>975</v>
      </c>
      <c r="E29" s="89">
        <f t="shared" si="9"/>
        <v>787</v>
      </c>
      <c r="F29" s="89">
        <f t="shared" si="9"/>
        <v>214</v>
      </c>
      <c r="G29" s="89">
        <f t="shared" si="9"/>
        <v>234</v>
      </c>
      <c r="H29" s="89">
        <f t="shared" si="9"/>
        <v>160</v>
      </c>
      <c r="I29" s="89">
        <f t="shared" si="9"/>
        <v>58</v>
      </c>
      <c r="J29" s="89">
        <f t="shared" si="9"/>
        <v>7</v>
      </c>
      <c r="K29" s="89">
        <f t="shared" si="9"/>
        <v>9</v>
      </c>
      <c r="L29" s="89">
        <f t="shared" si="9"/>
        <v>184</v>
      </c>
      <c r="M29" s="89">
        <f t="shared" si="9"/>
        <v>120</v>
      </c>
      <c r="N29" s="89">
        <f t="shared" si="9"/>
        <v>17</v>
      </c>
      <c r="O29" s="89">
        <f t="shared" si="9"/>
        <v>158</v>
      </c>
      <c r="P29" s="89">
        <f t="shared" si="9"/>
        <v>48</v>
      </c>
      <c r="Q29" s="89">
        <f t="shared" si="9"/>
        <v>38</v>
      </c>
      <c r="R29" s="89">
        <f t="shared" si="9"/>
        <v>28</v>
      </c>
      <c r="S29" s="89">
        <f t="shared" si="9"/>
        <v>63</v>
      </c>
      <c r="T29" s="89">
        <f t="shared" si="9"/>
        <v>9</v>
      </c>
      <c r="U29" s="90">
        <f t="shared" ref="U29" si="10">(G29+M29+P29)/(E29+M29+P29+N29)</f>
        <v>0.41358024691358025</v>
      </c>
      <c r="V29" s="90">
        <f t="shared" ref="V29" si="11">(H29+I29*2+J29*3+K29*4)/E29</f>
        <v>0.42312579415501905</v>
      </c>
      <c r="W29" s="90">
        <f t="shared" ref="W29" si="12">U29+V29</f>
        <v>0.83670604106859936</v>
      </c>
      <c r="X29" s="91">
        <f t="shared" ref="X29" si="13">G29/E29</f>
        <v>0.29733163913595934</v>
      </c>
    </row>
  </sheetData>
  <sortState xmlns:xlrd2="http://schemas.microsoft.com/office/spreadsheetml/2017/richdata2" ref="Z4:AP17">
    <sortCondition descending="1" ref="AD4:AD17"/>
  </sortState>
  <pageMargins left="0.70866141732283472" right="0.70866141732283472" top="0.74803149606299213" bottom="0.74803149606299213" header="0.31496062992125984" footer="0.31496062992125984"/>
  <pageSetup scale="4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A3B8-FE78-486B-8667-DBFE759A815B}">
  <dimension ref="B1:AP22"/>
  <sheetViews>
    <sheetView showGridLines="0" zoomScaleNormal="100" workbookViewId="0"/>
  </sheetViews>
  <sheetFormatPr defaultRowHeight="15" x14ac:dyDescent="0.25"/>
  <cols>
    <col min="1" max="1" width="9.140625" style="1"/>
    <col min="2" max="2" width="19.28515625" style="72" customWidth="1"/>
    <col min="3" max="20" width="4.7109375" style="1" customWidth="1"/>
    <col min="21" max="21" width="5.5703125" style="1" customWidth="1"/>
    <col min="22" max="24" width="6" style="1" customWidth="1"/>
    <col min="25" max="25" width="9.140625" style="1"/>
    <col min="26" max="26" width="19.28515625" style="1" customWidth="1"/>
    <col min="27" max="29" width="4.7109375" style="1" customWidth="1"/>
    <col min="30" max="30" width="9.140625" style="1"/>
    <col min="31" max="40" width="4.7109375" style="1" customWidth="1"/>
    <col min="41" max="41" width="9.140625" style="1"/>
    <col min="42" max="42" width="7.7109375" style="1" customWidth="1"/>
    <col min="43" max="16384" width="9.140625" style="1"/>
  </cols>
  <sheetData>
    <row r="1" spans="2:42" ht="18.75" x14ac:dyDescent="0.3">
      <c r="B1" s="3" t="s">
        <v>163</v>
      </c>
      <c r="K1" s="75" t="s">
        <v>160</v>
      </c>
      <c r="Z1" s="3" t="s">
        <v>66</v>
      </c>
      <c r="AF1" s="78" t="s">
        <v>161</v>
      </c>
    </row>
    <row r="2" spans="2:42" x14ac:dyDescent="0.25">
      <c r="B2" s="1"/>
    </row>
    <row r="3" spans="2:42" ht="15.75" x14ac:dyDescent="0.25">
      <c r="B3" s="81" t="s">
        <v>156</v>
      </c>
      <c r="C3" s="86" t="s">
        <v>48</v>
      </c>
      <c r="D3" s="86" t="s">
        <v>49</v>
      </c>
      <c r="E3" s="86" t="s">
        <v>0</v>
      </c>
      <c r="F3" s="86" t="s">
        <v>1</v>
      </c>
      <c r="G3" s="86" t="s">
        <v>2</v>
      </c>
      <c r="H3" s="86" t="s">
        <v>9</v>
      </c>
      <c r="I3" s="86" t="s">
        <v>11</v>
      </c>
      <c r="J3" s="86" t="s">
        <v>50</v>
      </c>
      <c r="K3" s="86" t="s">
        <v>51</v>
      </c>
      <c r="L3" s="86" t="s">
        <v>3</v>
      </c>
      <c r="M3" s="86" t="s">
        <v>4</v>
      </c>
      <c r="N3" s="86" t="s">
        <v>52</v>
      </c>
      <c r="O3" s="86" t="s">
        <v>5</v>
      </c>
      <c r="P3" s="86" t="s">
        <v>53</v>
      </c>
      <c r="Q3" s="86" t="s">
        <v>54</v>
      </c>
      <c r="R3" s="86" t="s">
        <v>55</v>
      </c>
      <c r="S3" s="86" t="s">
        <v>56</v>
      </c>
      <c r="T3" s="86" t="s">
        <v>57</v>
      </c>
      <c r="U3" s="86" t="s">
        <v>58</v>
      </c>
      <c r="V3" s="86" t="s">
        <v>59</v>
      </c>
      <c r="W3" s="86" t="s">
        <v>60</v>
      </c>
      <c r="X3" s="87" t="s">
        <v>61</v>
      </c>
      <c r="Y3" s="82"/>
      <c r="Z3" s="104" t="s">
        <v>156</v>
      </c>
      <c r="AA3" s="86" t="s">
        <v>67</v>
      </c>
      <c r="AB3" s="86" t="s">
        <v>68</v>
      </c>
      <c r="AC3" s="86" t="s">
        <v>69</v>
      </c>
      <c r="AD3" s="86" t="s">
        <v>20</v>
      </c>
      <c r="AE3" s="86" t="s">
        <v>21</v>
      </c>
      <c r="AF3" s="86" t="s">
        <v>70</v>
      </c>
      <c r="AG3" s="86" t="s">
        <v>51</v>
      </c>
      <c r="AH3" s="86" t="s">
        <v>5</v>
      </c>
      <c r="AI3" s="86" t="s">
        <v>4</v>
      </c>
      <c r="AJ3" s="86" t="s">
        <v>53</v>
      </c>
      <c r="AK3" s="86" t="s">
        <v>71</v>
      </c>
      <c r="AL3" s="86" t="s">
        <v>72</v>
      </c>
      <c r="AM3" s="86" t="s">
        <v>73</v>
      </c>
      <c r="AN3" s="86" t="s">
        <v>74</v>
      </c>
      <c r="AO3" s="86" t="s">
        <v>75</v>
      </c>
      <c r="AP3" s="87" t="s">
        <v>76</v>
      </c>
    </row>
    <row r="4" spans="2:42" x14ac:dyDescent="0.25">
      <c r="B4" s="106" t="s">
        <v>16</v>
      </c>
      <c r="C4" s="28">
        <v>4</v>
      </c>
      <c r="D4" s="28">
        <v>11</v>
      </c>
      <c r="E4" s="28">
        <v>9</v>
      </c>
      <c r="F4" s="28">
        <v>2</v>
      </c>
      <c r="G4" s="28">
        <v>2</v>
      </c>
      <c r="H4" s="28">
        <v>1</v>
      </c>
      <c r="I4" s="28">
        <v>1</v>
      </c>
      <c r="J4" s="28">
        <v>0</v>
      </c>
      <c r="K4" s="28">
        <v>0</v>
      </c>
      <c r="L4" s="28">
        <v>1</v>
      </c>
      <c r="M4" s="28">
        <v>2</v>
      </c>
      <c r="N4" s="28">
        <v>0</v>
      </c>
      <c r="O4" s="28">
        <v>2</v>
      </c>
      <c r="P4" s="28">
        <v>0</v>
      </c>
      <c r="Q4" s="28">
        <v>0</v>
      </c>
      <c r="R4" s="28">
        <v>1</v>
      </c>
      <c r="S4" s="28">
        <v>0</v>
      </c>
      <c r="T4" s="28">
        <v>0</v>
      </c>
      <c r="U4" s="26">
        <f t="shared" ref="U4:U21" si="0">(G4+M4+P4)/(E4+M4+P4+N4)</f>
        <v>0.36363636363636365</v>
      </c>
      <c r="V4" s="26">
        <f t="shared" ref="V4:V21" si="1">(H4+I4*2+J4*3+K4*4)/E4</f>
        <v>0.33333333333333331</v>
      </c>
      <c r="W4" s="26">
        <f t="shared" ref="W4:W21" si="2">U4+V4</f>
        <v>0.69696969696969702</v>
      </c>
      <c r="X4" s="107">
        <f t="shared" ref="X4:X21" si="3">G4/E4</f>
        <v>0.22222222222222221</v>
      </c>
      <c r="Z4" s="106" t="s">
        <v>12</v>
      </c>
      <c r="AA4" s="28">
        <v>4</v>
      </c>
      <c r="AB4" s="28">
        <v>2</v>
      </c>
      <c r="AC4" s="34">
        <v>1</v>
      </c>
      <c r="AD4" s="33">
        <v>14.333333333333334</v>
      </c>
      <c r="AE4" s="28">
        <v>9</v>
      </c>
      <c r="AF4" s="28">
        <v>12</v>
      </c>
      <c r="AG4" s="34">
        <v>2</v>
      </c>
      <c r="AH4" s="28">
        <v>7</v>
      </c>
      <c r="AI4" s="34">
        <v>15</v>
      </c>
      <c r="AJ4" s="28">
        <v>0</v>
      </c>
      <c r="AK4" s="28">
        <v>3</v>
      </c>
      <c r="AL4" s="28">
        <v>1</v>
      </c>
      <c r="AM4" s="28">
        <v>1</v>
      </c>
      <c r="AN4" s="34">
        <v>1</v>
      </c>
      <c r="AO4" s="31">
        <f t="shared" ref="AO4:AO15" si="4">AE4*7/AD4</f>
        <v>4.3953488372093021</v>
      </c>
      <c r="AP4" s="109">
        <f t="shared" ref="AP4:AP15" si="5">(AF4+AI4)/AD4</f>
        <v>1.8837209302325582</v>
      </c>
    </row>
    <row r="5" spans="2:42" x14ac:dyDescent="0.25">
      <c r="B5" s="106" t="s">
        <v>14</v>
      </c>
      <c r="C5" s="28">
        <v>13</v>
      </c>
      <c r="D5" s="28">
        <v>40</v>
      </c>
      <c r="E5" s="28">
        <v>33</v>
      </c>
      <c r="F5" s="28">
        <v>5</v>
      </c>
      <c r="G5" s="28">
        <v>7</v>
      </c>
      <c r="H5" s="28">
        <v>4</v>
      </c>
      <c r="I5" s="28">
        <v>2</v>
      </c>
      <c r="J5" s="28">
        <v>0</v>
      </c>
      <c r="K5" s="28">
        <v>1</v>
      </c>
      <c r="L5" s="28">
        <v>6</v>
      </c>
      <c r="M5" s="28">
        <v>5</v>
      </c>
      <c r="N5" s="28">
        <v>1</v>
      </c>
      <c r="O5" s="28">
        <v>13</v>
      </c>
      <c r="P5" s="28">
        <v>1</v>
      </c>
      <c r="Q5" s="28">
        <v>2</v>
      </c>
      <c r="R5" s="28">
        <v>0</v>
      </c>
      <c r="S5" s="28">
        <v>5</v>
      </c>
      <c r="T5" s="28">
        <v>0</v>
      </c>
      <c r="U5" s="26">
        <f t="shared" si="0"/>
        <v>0.32500000000000001</v>
      </c>
      <c r="V5" s="26">
        <f t="shared" si="1"/>
        <v>0.36363636363636365</v>
      </c>
      <c r="W5" s="26">
        <f t="shared" si="2"/>
        <v>0.68863636363636371</v>
      </c>
      <c r="X5" s="107">
        <f t="shared" si="3"/>
        <v>0.21212121212121213</v>
      </c>
      <c r="Z5" s="106" t="s">
        <v>24</v>
      </c>
      <c r="AA5" s="28">
        <v>4</v>
      </c>
      <c r="AB5" s="28">
        <v>4</v>
      </c>
      <c r="AC5" s="34">
        <v>1</v>
      </c>
      <c r="AD5" s="33">
        <v>23.666666666666668</v>
      </c>
      <c r="AE5" s="28">
        <v>8</v>
      </c>
      <c r="AF5" s="28">
        <v>15</v>
      </c>
      <c r="AG5" s="28">
        <v>1</v>
      </c>
      <c r="AH5" s="34">
        <v>28</v>
      </c>
      <c r="AI5" s="34">
        <v>15</v>
      </c>
      <c r="AJ5" s="28">
        <v>0</v>
      </c>
      <c r="AK5" s="34">
        <v>4</v>
      </c>
      <c r="AL5" s="34">
        <v>2</v>
      </c>
      <c r="AM5" s="28">
        <v>2</v>
      </c>
      <c r="AN5" s="28">
        <v>0</v>
      </c>
      <c r="AO5" s="31">
        <f t="shared" si="4"/>
        <v>2.3661971830985915</v>
      </c>
      <c r="AP5" s="109">
        <f t="shared" si="5"/>
        <v>1.2676056338028168</v>
      </c>
    </row>
    <row r="6" spans="2:42" x14ac:dyDescent="0.25">
      <c r="B6" s="106" t="s">
        <v>15</v>
      </c>
      <c r="C6" s="28">
        <v>10</v>
      </c>
      <c r="D6" s="28">
        <v>27</v>
      </c>
      <c r="E6" s="28">
        <v>23</v>
      </c>
      <c r="F6" s="28">
        <v>4</v>
      </c>
      <c r="G6" s="28">
        <v>7</v>
      </c>
      <c r="H6" s="28">
        <v>6</v>
      </c>
      <c r="I6" s="28">
        <v>1</v>
      </c>
      <c r="J6" s="28">
        <v>0</v>
      </c>
      <c r="K6" s="28">
        <v>0</v>
      </c>
      <c r="L6" s="28">
        <v>5</v>
      </c>
      <c r="M6" s="28">
        <v>2</v>
      </c>
      <c r="N6" s="28">
        <v>0</v>
      </c>
      <c r="O6" s="28">
        <v>6</v>
      </c>
      <c r="P6" s="34">
        <v>2</v>
      </c>
      <c r="Q6" s="28">
        <v>0</v>
      </c>
      <c r="R6" s="28">
        <v>0</v>
      </c>
      <c r="S6" s="28">
        <v>0</v>
      </c>
      <c r="T6" s="28">
        <v>1</v>
      </c>
      <c r="U6" s="26">
        <f t="shared" si="0"/>
        <v>0.40740740740740738</v>
      </c>
      <c r="V6" s="26">
        <f t="shared" si="1"/>
        <v>0.34782608695652173</v>
      </c>
      <c r="W6" s="26">
        <f t="shared" si="2"/>
        <v>0.75523349436392917</v>
      </c>
      <c r="X6" s="107">
        <f t="shared" si="3"/>
        <v>0.30434782608695654</v>
      </c>
      <c r="Z6" s="106" t="s">
        <v>25</v>
      </c>
      <c r="AA6" s="28">
        <v>2</v>
      </c>
      <c r="AB6" s="28">
        <v>1</v>
      </c>
      <c r="AC6" s="34">
        <v>1</v>
      </c>
      <c r="AD6" s="33">
        <v>9.3333333333333339</v>
      </c>
      <c r="AE6" s="28">
        <v>6</v>
      </c>
      <c r="AF6" s="28">
        <v>11</v>
      </c>
      <c r="AG6" s="28">
        <v>0</v>
      </c>
      <c r="AH6" s="28">
        <v>8</v>
      </c>
      <c r="AI6" s="28">
        <v>9</v>
      </c>
      <c r="AJ6" s="28">
        <v>0</v>
      </c>
      <c r="AK6" s="28">
        <v>0</v>
      </c>
      <c r="AL6" s="28">
        <v>0</v>
      </c>
      <c r="AM6" s="28">
        <v>2</v>
      </c>
      <c r="AN6" s="28">
        <v>0</v>
      </c>
      <c r="AO6" s="31">
        <f t="shared" si="4"/>
        <v>4.5</v>
      </c>
      <c r="AP6" s="109">
        <f t="shared" si="5"/>
        <v>2.1428571428571428</v>
      </c>
    </row>
    <row r="7" spans="2:42" x14ac:dyDescent="0.25">
      <c r="B7" s="106" t="s">
        <v>12</v>
      </c>
      <c r="C7" s="28">
        <v>13</v>
      </c>
      <c r="D7" s="28">
        <v>42</v>
      </c>
      <c r="E7" s="28">
        <v>36</v>
      </c>
      <c r="F7" s="28">
        <v>5</v>
      </c>
      <c r="G7" s="28">
        <v>8</v>
      </c>
      <c r="H7" s="28">
        <v>4</v>
      </c>
      <c r="I7" s="34">
        <v>4</v>
      </c>
      <c r="J7" s="28">
        <v>0</v>
      </c>
      <c r="K7" s="28">
        <v>0</v>
      </c>
      <c r="L7" s="28">
        <v>8</v>
      </c>
      <c r="M7" s="28">
        <v>3</v>
      </c>
      <c r="N7" s="28">
        <v>1</v>
      </c>
      <c r="O7" s="28">
        <v>12</v>
      </c>
      <c r="P7" s="34">
        <v>2</v>
      </c>
      <c r="Q7" s="28">
        <v>1</v>
      </c>
      <c r="R7" s="28">
        <v>1</v>
      </c>
      <c r="S7" s="28">
        <v>0</v>
      </c>
      <c r="T7" s="28">
        <v>0</v>
      </c>
      <c r="U7" s="26">
        <f t="shared" si="0"/>
        <v>0.30952380952380953</v>
      </c>
      <c r="V7" s="26">
        <f t="shared" si="1"/>
        <v>0.33333333333333331</v>
      </c>
      <c r="W7" s="26">
        <f t="shared" si="2"/>
        <v>0.64285714285714279</v>
      </c>
      <c r="X7" s="107">
        <f t="shared" si="3"/>
        <v>0.22222222222222221</v>
      </c>
      <c r="Z7" s="106" t="s">
        <v>7</v>
      </c>
      <c r="AA7" s="28">
        <v>3</v>
      </c>
      <c r="AB7" s="28">
        <v>0</v>
      </c>
      <c r="AC7" s="28">
        <v>0</v>
      </c>
      <c r="AD7" s="33">
        <v>9</v>
      </c>
      <c r="AE7" s="28">
        <v>1</v>
      </c>
      <c r="AF7" s="28">
        <v>1</v>
      </c>
      <c r="AG7" s="28">
        <v>0</v>
      </c>
      <c r="AH7" s="28">
        <v>5</v>
      </c>
      <c r="AI7" s="28">
        <v>1</v>
      </c>
      <c r="AJ7" s="28">
        <v>1</v>
      </c>
      <c r="AK7" s="28">
        <v>2</v>
      </c>
      <c r="AL7" s="28">
        <v>0</v>
      </c>
      <c r="AM7" s="34">
        <v>0</v>
      </c>
      <c r="AN7" s="34">
        <v>1</v>
      </c>
      <c r="AO7" s="54">
        <f t="shared" si="4"/>
        <v>0.77777777777777779</v>
      </c>
      <c r="AP7" s="109">
        <f t="shared" si="5"/>
        <v>0.22222222222222221</v>
      </c>
    </row>
    <row r="8" spans="2:42" x14ac:dyDescent="0.25">
      <c r="B8" s="106" t="s">
        <v>152</v>
      </c>
      <c r="C8" s="34">
        <v>15</v>
      </c>
      <c r="D8" s="34">
        <v>50</v>
      </c>
      <c r="E8" s="34">
        <v>43</v>
      </c>
      <c r="F8" s="28">
        <v>9</v>
      </c>
      <c r="G8" s="34">
        <v>16</v>
      </c>
      <c r="H8" s="34">
        <v>12</v>
      </c>
      <c r="I8" s="28">
        <v>1</v>
      </c>
      <c r="J8" s="28">
        <v>0</v>
      </c>
      <c r="K8" s="34">
        <v>3</v>
      </c>
      <c r="L8" s="34">
        <v>12</v>
      </c>
      <c r="M8" s="28">
        <v>5</v>
      </c>
      <c r="N8" s="28">
        <v>1</v>
      </c>
      <c r="O8" s="28">
        <v>7</v>
      </c>
      <c r="P8" s="28">
        <v>1</v>
      </c>
      <c r="Q8" s="28">
        <v>0</v>
      </c>
      <c r="R8" s="28">
        <v>4</v>
      </c>
      <c r="S8" s="28">
        <v>2</v>
      </c>
      <c r="T8" s="28">
        <v>0</v>
      </c>
      <c r="U8" s="26">
        <f t="shared" si="0"/>
        <v>0.44</v>
      </c>
      <c r="V8" s="42">
        <f t="shared" si="1"/>
        <v>0.60465116279069764</v>
      </c>
      <c r="W8" s="26">
        <f t="shared" si="2"/>
        <v>1.0446511627906976</v>
      </c>
      <c r="X8" s="107">
        <f t="shared" si="3"/>
        <v>0.37209302325581395</v>
      </c>
      <c r="Z8" s="106" t="s">
        <v>27</v>
      </c>
      <c r="AA8" s="28">
        <v>3</v>
      </c>
      <c r="AB8" s="28">
        <v>2</v>
      </c>
      <c r="AC8" s="28">
        <v>0</v>
      </c>
      <c r="AD8" s="33">
        <v>4.666666666666667</v>
      </c>
      <c r="AE8" s="28">
        <v>17</v>
      </c>
      <c r="AF8" s="28">
        <v>21</v>
      </c>
      <c r="AG8" s="28">
        <v>1</v>
      </c>
      <c r="AH8" s="28">
        <v>2</v>
      </c>
      <c r="AI8" s="28">
        <v>8</v>
      </c>
      <c r="AJ8" s="28">
        <v>1</v>
      </c>
      <c r="AK8" s="28">
        <v>0</v>
      </c>
      <c r="AL8" s="28">
        <v>0</v>
      </c>
      <c r="AM8" s="28">
        <v>2</v>
      </c>
      <c r="AN8" s="28">
        <v>0</v>
      </c>
      <c r="AO8" s="31">
        <f t="shared" si="4"/>
        <v>25.5</v>
      </c>
      <c r="AP8" s="109">
        <f t="shared" si="5"/>
        <v>6.2142857142857135</v>
      </c>
    </row>
    <row r="9" spans="2:42" x14ac:dyDescent="0.25">
      <c r="B9" s="92" t="s">
        <v>32</v>
      </c>
      <c r="C9" s="1">
        <v>13</v>
      </c>
      <c r="D9" s="1">
        <v>45</v>
      </c>
      <c r="E9" s="1">
        <v>39</v>
      </c>
      <c r="F9" s="1">
        <v>8</v>
      </c>
      <c r="G9" s="1">
        <v>15</v>
      </c>
      <c r="H9" s="1">
        <v>10</v>
      </c>
      <c r="I9" s="3">
        <v>4</v>
      </c>
      <c r="J9" s="1">
        <v>0</v>
      </c>
      <c r="K9" s="1">
        <v>1</v>
      </c>
      <c r="L9" s="1">
        <v>9</v>
      </c>
      <c r="M9" s="1">
        <v>4</v>
      </c>
      <c r="N9" s="1">
        <v>1</v>
      </c>
      <c r="O9" s="1">
        <v>4</v>
      </c>
      <c r="P9" s="1">
        <v>1</v>
      </c>
      <c r="Q9" s="1">
        <v>2</v>
      </c>
      <c r="R9" s="1">
        <v>0</v>
      </c>
      <c r="S9" s="3">
        <v>6</v>
      </c>
      <c r="T9" s="1">
        <v>1</v>
      </c>
      <c r="U9" s="97">
        <f t="shared" si="0"/>
        <v>0.44444444444444442</v>
      </c>
      <c r="V9" s="12">
        <f t="shared" si="1"/>
        <v>0.5641025641025641</v>
      </c>
      <c r="W9" s="12">
        <f t="shared" si="2"/>
        <v>1.0085470085470085</v>
      </c>
      <c r="X9" s="83">
        <f t="shared" si="3"/>
        <v>0.38461538461538464</v>
      </c>
      <c r="Z9" s="92" t="s">
        <v>31</v>
      </c>
      <c r="AA9" s="1">
        <v>4</v>
      </c>
      <c r="AB9" s="1">
        <v>0</v>
      </c>
      <c r="AC9" s="1">
        <v>0</v>
      </c>
      <c r="AD9" s="63">
        <v>3.3333333333333335</v>
      </c>
      <c r="AE9" s="1">
        <v>3</v>
      </c>
      <c r="AF9" s="1">
        <v>3</v>
      </c>
      <c r="AG9" s="1">
        <v>0</v>
      </c>
      <c r="AH9" s="1">
        <v>1</v>
      </c>
      <c r="AI9" s="1">
        <v>2</v>
      </c>
      <c r="AJ9" s="1">
        <v>1</v>
      </c>
      <c r="AK9" s="1">
        <v>1</v>
      </c>
      <c r="AL9" s="1">
        <v>0</v>
      </c>
      <c r="AM9" s="1">
        <v>0</v>
      </c>
      <c r="AN9" s="1">
        <v>0</v>
      </c>
      <c r="AO9" s="15">
        <f t="shared" si="4"/>
        <v>6.3</v>
      </c>
      <c r="AP9" s="85">
        <f t="shared" si="5"/>
        <v>1.5</v>
      </c>
    </row>
    <row r="10" spans="2:42" x14ac:dyDescent="0.25">
      <c r="B10" s="92" t="s">
        <v>63</v>
      </c>
      <c r="C10" s="1">
        <v>14</v>
      </c>
      <c r="D10" s="1">
        <v>49</v>
      </c>
      <c r="E10" s="3">
        <v>43</v>
      </c>
      <c r="F10" s="3">
        <v>13</v>
      </c>
      <c r="G10" s="1">
        <v>11</v>
      </c>
      <c r="H10" s="1">
        <v>7</v>
      </c>
      <c r="I10" s="3">
        <v>4</v>
      </c>
      <c r="J10" s="1">
        <v>0</v>
      </c>
      <c r="K10" s="1">
        <v>0</v>
      </c>
      <c r="L10" s="1">
        <v>2</v>
      </c>
      <c r="M10" s="1">
        <v>3</v>
      </c>
      <c r="N10" s="1">
        <v>1</v>
      </c>
      <c r="O10" s="1">
        <v>7</v>
      </c>
      <c r="P10" s="3">
        <v>2</v>
      </c>
      <c r="Q10" s="1">
        <v>1</v>
      </c>
      <c r="R10" s="3">
        <v>5</v>
      </c>
      <c r="S10" s="1">
        <v>4</v>
      </c>
      <c r="T10" s="3">
        <v>3</v>
      </c>
      <c r="U10" s="12">
        <f t="shared" si="0"/>
        <v>0.32653061224489793</v>
      </c>
      <c r="V10" s="12">
        <f t="shared" si="1"/>
        <v>0.34883720930232559</v>
      </c>
      <c r="W10" s="12">
        <f t="shared" si="2"/>
        <v>0.67536782154722352</v>
      </c>
      <c r="X10" s="83">
        <f t="shared" si="3"/>
        <v>0.2558139534883721</v>
      </c>
      <c r="Z10" s="92" t="s">
        <v>62</v>
      </c>
      <c r="AA10" s="1">
        <v>2</v>
      </c>
      <c r="AB10" s="1">
        <v>2</v>
      </c>
      <c r="AC10" s="3">
        <v>1</v>
      </c>
      <c r="AD10" s="63">
        <v>10</v>
      </c>
      <c r="AE10" s="1">
        <v>3</v>
      </c>
      <c r="AF10" s="1">
        <v>6</v>
      </c>
      <c r="AG10" s="1">
        <v>1</v>
      </c>
      <c r="AH10" s="1">
        <v>11</v>
      </c>
      <c r="AI10" s="1">
        <v>2</v>
      </c>
      <c r="AJ10" s="1">
        <v>0</v>
      </c>
      <c r="AK10" s="1">
        <v>0</v>
      </c>
      <c r="AL10" s="1">
        <v>1</v>
      </c>
      <c r="AM10" s="1">
        <v>1</v>
      </c>
      <c r="AN10" s="1">
        <v>0</v>
      </c>
      <c r="AO10" s="15">
        <f t="shared" si="4"/>
        <v>2.1</v>
      </c>
      <c r="AP10" s="99">
        <f t="shared" si="5"/>
        <v>0.8</v>
      </c>
    </row>
    <row r="11" spans="2:42" x14ac:dyDescent="0.25">
      <c r="B11" s="92" t="s">
        <v>78</v>
      </c>
      <c r="C11" s="1">
        <v>6</v>
      </c>
      <c r="D11" s="1">
        <v>16</v>
      </c>
      <c r="E11" s="1">
        <v>10</v>
      </c>
      <c r="F11" s="1">
        <v>5</v>
      </c>
      <c r="G11" s="1">
        <v>4</v>
      </c>
      <c r="H11" s="1">
        <v>4</v>
      </c>
      <c r="I11" s="1">
        <v>0</v>
      </c>
      <c r="J11" s="1">
        <v>0</v>
      </c>
      <c r="K11" s="1">
        <v>0</v>
      </c>
      <c r="L11" s="1">
        <v>0</v>
      </c>
      <c r="M11" s="1">
        <v>4</v>
      </c>
      <c r="N11" s="1">
        <v>0</v>
      </c>
      <c r="O11" s="1">
        <v>4</v>
      </c>
      <c r="P11" s="3">
        <v>2</v>
      </c>
      <c r="Q11" s="1">
        <v>0</v>
      </c>
      <c r="R11" s="1">
        <v>0</v>
      </c>
      <c r="S11" s="1">
        <v>4</v>
      </c>
      <c r="T11" s="1">
        <v>0</v>
      </c>
      <c r="U11" s="12">
        <f t="shared" si="0"/>
        <v>0.625</v>
      </c>
      <c r="V11" s="12">
        <f t="shared" si="1"/>
        <v>0.4</v>
      </c>
      <c r="W11" s="12">
        <f t="shared" si="2"/>
        <v>1.0249999999999999</v>
      </c>
      <c r="X11" s="83">
        <f t="shared" si="3"/>
        <v>0.4</v>
      </c>
      <c r="Z11" s="92" t="s">
        <v>26</v>
      </c>
      <c r="AA11" s="3">
        <v>5</v>
      </c>
      <c r="AB11" s="3">
        <v>5</v>
      </c>
      <c r="AC11" s="3">
        <v>1</v>
      </c>
      <c r="AD11" s="24">
        <v>26.666666666666668</v>
      </c>
      <c r="AE11" s="3">
        <v>25</v>
      </c>
      <c r="AF11" s="3">
        <v>28</v>
      </c>
      <c r="AG11" s="1">
        <v>1</v>
      </c>
      <c r="AH11" s="1">
        <v>17</v>
      </c>
      <c r="AI11" s="1">
        <v>13</v>
      </c>
      <c r="AJ11" s="3">
        <v>6</v>
      </c>
      <c r="AK11" s="1">
        <v>2</v>
      </c>
      <c r="AL11" s="1">
        <v>1</v>
      </c>
      <c r="AM11" s="1">
        <v>3</v>
      </c>
      <c r="AN11" s="1">
        <v>0</v>
      </c>
      <c r="AO11" s="15">
        <f t="shared" si="4"/>
        <v>6.5625</v>
      </c>
      <c r="AP11" s="85">
        <f t="shared" si="5"/>
        <v>1.5374999999999999</v>
      </c>
    </row>
    <row r="12" spans="2:42" x14ac:dyDescent="0.25">
      <c r="B12" s="92" t="s">
        <v>7</v>
      </c>
      <c r="C12" s="1">
        <v>11</v>
      </c>
      <c r="D12" s="1">
        <v>33</v>
      </c>
      <c r="E12" s="1">
        <v>29</v>
      </c>
      <c r="F12" s="1">
        <v>3</v>
      </c>
      <c r="G12" s="1">
        <v>3</v>
      </c>
      <c r="H12" s="1">
        <v>3</v>
      </c>
      <c r="I12" s="1">
        <v>0</v>
      </c>
      <c r="J12" s="1">
        <v>0</v>
      </c>
      <c r="K12" s="1">
        <v>0</v>
      </c>
      <c r="L12" s="1">
        <v>3</v>
      </c>
      <c r="M12" s="1">
        <v>3</v>
      </c>
      <c r="N12" s="1">
        <v>1</v>
      </c>
      <c r="O12" s="1">
        <v>8</v>
      </c>
      <c r="P12" s="1">
        <v>0</v>
      </c>
      <c r="Q12" s="3">
        <v>3</v>
      </c>
      <c r="R12" s="1">
        <v>2</v>
      </c>
      <c r="S12" s="1">
        <v>0</v>
      </c>
      <c r="T12" s="1">
        <v>0</v>
      </c>
      <c r="U12" s="12">
        <f t="shared" si="0"/>
        <v>0.18181818181818182</v>
      </c>
      <c r="V12" s="12">
        <f t="shared" si="1"/>
        <v>0.10344827586206896</v>
      </c>
      <c r="W12" s="12">
        <f t="shared" si="2"/>
        <v>0.28526645768025077</v>
      </c>
      <c r="X12" s="83">
        <f t="shared" si="3"/>
        <v>0.10344827586206896</v>
      </c>
      <c r="Z12" s="92" t="s">
        <v>22</v>
      </c>
      <c r="AA12" s="1">
        <v>1</v>
      </c>
      <c r="AB12" s="1">
        <v>0</v>
      </c>
      <c r="AC12" s="1">
        <v>0</v>
      </c>
      <c r="AD12" s="63">
        <v>2</v>
      </c>
      <c r="AE12" s="1">
        <v>0</v>
      </c>
      <c r="AF12" s="1">
        <v>0</v>
      </c>
      <c r="AG12" s="1">
        <v>0</v>
      </c>
      <c r="AH12" s="1">
        <v>2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5">
        <f t="shared" si="4"/>
        <v>0</v>
      </c>
      <c r="AP12" s="85">
        <f t="shared" si="5"/>
        <v>0</v>
      </c>
    </row>
    <row r="13" spans="2:42" x14ac:dyDescent="0.25">
      <c r="B13" s="92" t="s">
        <v>28</v>
      </c>
      <c r="C13" s="1">
        <v>13</v>
      </c>
      <c r="D13" s="1">
        <v>44</v>
      </c>
      <c r="E13" s="1">
        <v>35</v>
      </c>
      <c r="F13" s="1">
        <v>11</v>
      </c>
      <c r="G13" s="1">
        <v>15</v>
      </c>
      <c r="H13" s="3">
        <v>12</v>
      </c>
      <c r="I13" s="1">
        <v>2</v>
      </c>
      <c r="J13" s="1">
        <v>0</v>
      </c>
      <c r="K13" s="1">
        <v>1</v>
      </c>
      <c r="L13" s="1">
        <v>6</v>
      </c>
      <c r="M13" s="3">
        <v>9</v>
      </c>
      <c r="N13" s="1">
        <v>0</v>
      </c>
      <c r="O13" s="1">
        <v>10</v>
      </c>
      <c r="P13" s="1">
        <v>0</v>
      </c>
      <c r="Q13" s="1">
        <v>2</v>
      </c>
      <c r="R13" s="1">
        <v>1</v>
      </c>
      <c r="S13" s="1">
        <v>1</v>
      </c>
      <c r="T13" s="1">
        <v>1</v>
      </c>
      <c r="U13" s="12">
        <f t="shared" si="0"/>
        <v>0.54545454545454541</v>
      </c>
      <c r="V13" s="12">
        <f t="shared" si="1"/>
        <v>0.5714285714285714</v>
      </c>
      <c r="W13" s="97">
        <f t="shared" si="2"/>
        <v>1.1168831168831168</v>
      </c>
      <c r="X13" s="98">
        <f t="shared" si="3"/>
        <v>0.42857142857142855</v>
      </c>
      <c r="Z13" s="111" t="s">
        <v>23</v>
      </c>
      <c r="AA13" s="112">
        <v>2</v>
      </c>
      <c r="AB13" s="112">
        <v>0</v>
      </c>
      <c r="AC13" s="112">
        <v>0</v>
      </c>
      <c r="AD13" s="113">
        <v>1.3333333333333333</v>
      </c>
      <c r="AE13" s="112">
        <v>4</v>
      </c>
      <c r="AF13" s="112">
        <v>7</v>
      </c>
      <c r="AG13" s="112">
        <v>0</v>
      </c>
      <c r="AH13" s="112">
        <v>1</v>
      </c>
      <c r="AI13" s="112">
        <v>1</v>
      </c>
      <c r="AJ13" s="112">
        <v>2</v>
      </c>
      <c r="AK13" s="112">
        <v>0</v>
      </c>
      <c r="AL13" s="112">
        <v>0</v>
      </c>
      <c r="AM13" s="112">
        <v>0</v>
      </c>
      <c r="AN13" s="112">
        <v>0</v>
      </c>
      <c r="AO13" s="84">
        <f t="shared" si="4"/>
        <v>21</v>
      </c>
      <c r="AP13" s="114">
        <f t="shared" si="5"/>
        <v>6</v>
      </c>
    </row>
    <row r="14" spans="2:42" x14ac:dyDescent="0.25">
      <c r="B14" s="106" t="s">
        <v>62</v>
      </c>
      <c r="C14" s="28">
        <v>14</v>
      </c>
      <c r="D14" s="28">
        <v>42</v>
      </c>
      <c r="E14" s="28">
        <v>38</v>
      </c>
      <c r="F14" s="28">
        <v>8</v>
      </c>
      <c r="G14" s="28">
        <v>12</v>
      </c>
      <c r="H14" s="28">
        <v>9</v>
      </c>
      <c r="I14" s="28">
        <v>2</v>
      </c>
      <c r="J14" s="28">
        <v>0</v>
      </c>
      <c r="K14" s="28">
        <v>1</v>
      </c>
      <c r="L14" s="28">
        <v>10</v>
      </c>
      <c r="M14" s="28">
        <v>3</v>
      </c>
      <c r="N14" s="28">
        <v>0</v>
      </c>
      <c r="O14" s="28">
        <v>9</v>
      </c>
      <c r="P14" s="28">
        <v>1</v>
      </c>
      <c r="Q14" s="28">
        <v>1</v>
      </c>
      <c r="R14" s="28">
        <v>2</v>
      </c>
      <c r="S14" s="28">
        <v>0</v>
      </c>
      <c r="T14" s="28">
        <v>1</v>
      </c>
      <c r="U14" s="26">
        <f t="shared" si="0"/>
        <v>0.38095238095238093</v>
      </c>
      <c r="V14" s="26">
        <f t="shared" si="1"/>
        <v>0.44736842105263158</v>
      </c>
      <c r="W14" s="26">
        <f t="shared" si="2"/>
        <v>0.82832080200501257</v>
      </c>
      <c r="X14" s="107">
        <f t="shared" si="3"/>
        <v>0.31578947368421051</v>
      </c>
      <c r="Z14" s="106" t="s">
        <v>19</v>
      </c>
      <c r="AA14" s="28">
        <v>3</v>
      </c>
      <c r="AB14" s="28">
        <v>0</v>
      </c>
      <c r="AC14" s="28">
        <v>0</v>
      </c>
      <c r="AD14" s="33">
        <v>3.3333333333333335</v>
      </c>
      <c r="AE14" s="28">
        <v>8</v>
      </c>
      <c r="AF14" s="28">
        <v>11</v>
      </c>
      <c r="AG14" s="28">
        <v>0</v>
      </c>
      <c r="AH14" s="28">
        <v>1</v>
      </c>
      <c r="AI14" s="28">
        <v>6</v>
      </c>
      <c r="AJ14" s="28">
        <v>2</v>
      </c>
      <c r="AK14" s="28">
        <v>0</v>
      </c>
      <c r="AL14" s="28">
        <v>0</v>
      </c>
      <c r="AM14" s="28">
        <v>0</v>
      </c>
      <c r="AN14" s="28">
        <v>0</v>
      </c>
      <c r="AO14" s="31">
        <f t="shared" si="4"/>
        <v>16.8</v>
      </c>
      <c r="AP14" s="109">
        <f t="shared" si="5"/>
        <v>5.0999999999999996</v>
      </c>
    </row>
    <row r="15" spans="2:42" x14ac:dyDescent="0.25">
      <c r="B15" s="106" t="s">
        <v>108</v>
      </c>
      <c r="C15" s="28">
        <v>6</v>
      </c>
      <c r="D15" s="28">
        <v>21</v>
      </c>
      <c r="E15" s="28">
        <v>19</v>
      </c>
      <c r="F15" s="28">
        <v>4</v>
      </c>
      <c r="G15" s="28">
        <v>6</v>
      </c>
      <c r="H15" s="28">
        <v>4</v>
      </c>
      <c r="I15" s="28">
        <v>2</v>
      </c>
      <c r="J15" s="28">
        <v>0</v>
      </c>
      <c r="K15" s="28">
        <v>0</v>
      </c>
      <c r="L15" s="28">
        <v>3</v>
      </c>
      <c r="M15" s="28">
        <v>0</v>
      </c>
      <c r="N15" s="28">
        <v>0</v>
      </c>
      <c r="O15" s="34">
        <v>1</v>
      </c>
      <c r="P15" s="34">
        <v>2</v>
      </c>
      <c r="Q15" s="28">
        <v>1</v>
      </c>
      <c r="R15" s="28">
        <v>0</v>
      </c>
      <c r="S15" s="28">
        <v>1</v>
      </c>
      <c r="T15" s="28">
        <v>0</v>
      </c>
      <c r="U15" s="26">
        <f t="shared" si="0"/>
        <v>0.38095238095238093</v>
      </c>
      <c r="V15" s="26">
        <f t="shared" si="1"/>
        <v>0.42105263157894735</v>
      </c>
      <c r="W15" s="26">
        <f t="shared" si="2"/>
        <v>0.80200501253132828</v>
      </c>
      <c r="X15" s="107">
        <f t="shared" si="3"/>
        <v>0.31578947368421051</v>
      </c>
      <c r="Z15" s="106" t="s">
        <v>127</v>
      </c>
      <c r="AA15" s="28">
        <v>1</v>
      </c>
      <c r="AB15" s="28">
        <v>0</v>
      </c>
      <c r="AC15" s="28">
        <v>0</v>
      </c>
      <c r="AD15" s="33">
        <v>0.66666666666666663</v>
      </c>
      <c r="AE15" s="28">
        <v>3</v>
      </c>
      <c r="AF15" s="28">
        <v>3</v>
      </c>
      <c r="AG15" s="28">
        <v>0</v>
      </c>
      <c r="AH15" s="28">
        <v>1</v>
      </c>
      <c r="AI15" s="28">
        <v>0</v>
      </c>
      <c r="AJ15" s="28">
        <v>1</v>
      </c>
      <c r="AK15" s="28">
        <v>0</v>
      </c>
      <c r="AL15" s="28">
        <v>1</v>
      </c>
      <c r="AM15" s="28">
        <v>0</v>
      </c>
      <c r="AN15" s="28">
        <v>0</v>
      </c>
      <c r="AO15" s="31">
        <f t="shared" si="4"/>
        <v>31.5</v>
      </c>
      <c r="AP15" s="109">
        <f t="shared" si="5"/>
        <v>4.5</v>
      </c>
    </row>
    <row r="16" spans="2:42" x14ac:dyDescent="0.25">
      <c r="B16" s="106" t="s">
        <v>77</v>
      </c>
      <c r="C16" s="28">
        <v>6</v>
      </c>
      <c r="D16" s="28">
        <v>12</v>
      </c>
      <c r="E16" s="28">
        <v>9</v>
      </c>
      <c r="F16" s="28">
        <v>0</v>
      </c>
      <c r="G16" s="28">
        <v>1</v>
      </c>
      <c r="H16" s="28">
        <v>1</v>
      </c>
      <c r="I16" s="28">
        <v>0</v>
      </c>
      <c r="J16" s="28">
        <v>0</v>
      </c>
      <c r="K16" s="28">
        <v>0</v>
      </c>
      <c r="L16" s="28">
        <v>1</v>
      </c>
      <c r="M16" s="28">
        <v>3</v>
      </c>
      <c r="N16" s="28">
        <v>0</v>
      </c>
      <c r="O16" s="28">
        <v>4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6">
        <f t="shared" si="0"/>
        <v>0.33333333333333331</v>
      </c>
      <c r="V16" s="26">
        <f t="shared" si="1"/>
        <v>0.1111111111111111</v>
      </c>
      <c r="W16" s="26">
        <f t="shared" si="2"/>
        <v>0.44444444444444442</v>
      </c>
      <c r="X16" s="107">
        <f t="shared" si="3"/>
        <v>0.1111111111111111</v>
      </c>
      <c r="Z16" s="88" t="s">
        <v>34</v>
      </c>
      <c r="AA16" s="89">
        <f>SUM(AA4:AA15)</f>
        <v>34</v>
      </c>
      <c r="AB16" s="89">
        <f t="shared" ref="AB16:AN16" si="6">SUM(AB4:AB15)</f>
        <v>16</v>
      </c>
      <c r="AC16" s="89">
        <f t="shared" si="6"/>
        <v>5</v>
      </c>
      <c r="AD16" s="103">
        <f t="shared" si="6"/>
        <v>108.33333333333333</v>
      </c>
      <c r="AE16" s="89">
        <f t="shared" si="6"/>
        <v>87</v>
      </c>
      <c r="AF16" s="89">
        <f t="shared" si="6"/>
        <v>118</v>
      </c>
      <c r="AG16" s="89">
        <f t="shared" si="6"/>
        <v>6</v>
      </c>
      <c r="AH16" s="89">
        <f t="shared" si="6"/>
        <v>84</v>
      </c>
      <c r="AI16" s="89">
        <f t="shared" si="6"/>
        <v>72</v>
      </c>
      <c r="AJ16" s="89">
        <f t="shared" si="6"/>
        <v>14</v>
      </c>
      <c r="AK16" s="89">
        <f t="shared" si="6"/>
        <v>12</v>
      </c>
      <c r="AL16" s="89">
        <f t="shared" si="6"/>
        <v>6</v>
      </c>
      <c r="AM16" s="89">
        <f t="shared" si="6"/>
        <v>11</v>
      </c>
      <c r="AN16" s="89">
        <f t="shared" si="6"/>
        <v>2</v>
      </c>
      <c r="AO16" s="93">
        <f t="shared" ref="AO16" si="7">AE16*7/AD16</f>
        <v>5.6215384615384618</v>
      </c>
      <c r="AP16" s="94">
        <f t="shared" ref="AP16" si="8">(AF16+AI16)/AD16</f>
        <v>1.7538461538461538</v>
      </c>
    </row>
    <row r="17" spans="2:24" x14ac:dyDescent="0.25">
      <c r="B17" s="106" t="s">
        <v>22</v>
      </c>
      <c r="C17" s="28">
        <v>7</v>
      </c>
      <c r="D17" s="28">
        <v>16</v>
      </c>
      <c r="E17" s="28">
        <v>14</v>
      </c>
      <c r="F17" s="28">
        <v>2</v>
      </c>
      <c r="G17" s="28">
        <v>3</v>
      </c>
      <c r="H17" s="28">
        <v>1</v>
      </c>
      <c r="I17" s="28">
        <v>1</v>
      </c>
      <c r="J17" s="28">
        <v>0</v>
      </c>
      <c r="K17" s="28">
        <v>1</v>
      </c>
      <c r="L17" s="28">
        <v>5</v>
      </c>
      <c r="M17" s="28">
        <v>1</v>
      </c>
      <c r="N17" s="28">
        <v>0</v>
      </c>
      <c r="O17" s="28">
        <v>6</v>
      </c>
      <c r="P17" s="28">
        <v>1</v>
      </c>
      <c r="Q17" s="28">
        <v>1</v>
      </c>
      <c r="R17" s="28">
        <v>1</v>
      </c>
      <c r="S17" s="28">
        <v>0</v>
      </c>
      <c r="T17" s="28">
        <v>0</v>
      </c>
      <c r="U17" s="26">
        <f t="shared" si="0"/>
        <v>0.3125</v>
      </c>
      <c r="V17" s="26">
        <f t="shared" si="1"/>
        <v>0.5</v>
      </c>
      <c r="W17" s="26">
        <f t="shared" si="2"/>
        <v>0.8125</v>
      </c>
      <c r="X17" s="107">
        <f t="shared" si="3"/>
        <v>0.21428571428571427</v>
      </c>
    </row>
    <row r="18" spans="2:24" x14ac:dyDescent="0.25">
      <c r="B18" s="106" t="s">
        <v>29</v>
      </c>
      <c r="C18" s="28">
        <v>3</v>
      </c>
      <c r="D18" s="28">
        <v>10</v>
      </c>
      <c r="E18" s="28">
        <v>6</v>
      </c>
      <c r="F18" s="28">
        <v>1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1</v>
      </c>
      <c r="M18" s="28">
        <v>4</v>
      </c>
      <c r="N18" s="28">
        <v>0</v>
      </c>
      <c r="O18" s="28">
        <v>3</v>
      </c>
      <c r="P18" s="28">
        <v>0</v>
      </c>
      <c r="Q18" s="28">
        <v>0</v>
      </c>
      <c r="R18" s="28">
        <v>0</v>
      </c>
      <c r="S18" s="28">
        <v>1</v>
      </c>
      <c r="T18" s="28">
        <v>0</v>
      </c>
      <c r="U18" s="26">
        <f t="shared" si="0"/>
        <v>0.4</v>
      </c>
      <c r="V18" s="26">
        <f t="shared" si="1"/>
        <v>0</v>
      </c>
      <c r="W18" s="26">
        <f t="shared" si="2"/>
        <v>0.4</v>
      </c>
      <c r="X18" s="107">
        <f t="shared" si="3"/>
        <v>0</v>
      </c>
    </row>
    <row r="19" spans="2:24" x14ac:dyDescent="0.25">
      <c r="B19" s="92" t="s">
        <v>13</v>
      </c>
      <c r="C19" s="1">
        <v>12</v>
      </c>
      <c r="D19" s="1">
        <v>31</v>
      </c>
      <c r="E19" s="1">
        <v>28</v>
      </c>
      <c r="F19" s="1">
        <v>4</v>
      </c>
      <c r="G19" s="1">
        <v>8</v>
      </c>
      <c r="H19" s="1">
        <v>5</v>
      </c>
      <c r="I19" s="1">
        <v>2</v>
      </c>
      <c r="J19" s="1">
        <v>0</v>
      </c>
      <c r="K19" s="1">
        <v>1</v>
      </c>
      <c r="L19" s="1">
        <v>5</v>
      </c>
      <c r="M19" s="1">
        <v>3</v>
      </c>
      <c r="N19" s="1">
        <v>0</v>
      </c>
      <c r="O19" s="1">
        <v>10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2">
        <f t="shared" si="0"/>
        <v>0.35483870967741937</v>
      </c>
      <c r="V19" s="12">
        <f t="shared" si="1"/>
        <v>0.4642857142857143</v>
      </c>
      <c r="W19" s="12">
        <f t="shared" si="2"/>
        <v>0.81912442396313367</v>
      </c>
      <c r="X19" s="83">
        <f t="shared" si="3"/>
        <v>0.2857142857142857</v>
      </c>
    </row>
    <row r="20" spans="2:24" x14ac:dyDescent="0.25">
      <c r="B20" s="92" t="s">
        <v>8</v>
      </c>
      <c r="C20" s="1">
        <v>2</v>
      </c>
      <c r="D20" s="1">
        <v>6</v>
      </c>
      <c r="E20" s="1">
        <v>5</v>
      </c>
      <c r="F20" s="1">
        <v>2</v>
      </c>
      <c r="G20" s="1">
        <v>1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1</v>
      </c>
      <c r="N20" s="1">
        <v>0</v>
      </c>
      <c r="O20" s="1">
        <v>3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2">
        <f t="shared" si="0"/>
        <v>0.33333333333333331</v>
      </c>
      <c r="V20" s="12">
        <f t="shared" si="1"/>
        <v>0.4</v>
      </c>
      <c r="W20" s="12">
        <f t="shared" si="2"/>
        <v>0.73333333333333339</v>
      </c>
      <c r="X20" s="83">
        <f t="shared" si="3"/>
        <v>0.2</v>
      </c>
    </row>
    <row r="21" spans="2:24" x14ac:dyDescent="0.25">
      <c r="B21" s="92" t="s">
        <v>6</v>
      </c>
      <c r="C21" s="1">
        <v>12</v>
      </c>
      <c r="D21" s="1">
        <v>34</v>
      </c>
      <c r="E21" s="1">
        <v>27</v>
      </c>
      <c r="F21" s="1">
        <v>8</v>
      </c>
      <c r="G21" s="1">
        <v>10</v>
      </c>
      <c r="H21" s="1">
        <v>9</v>
      </c>
      <c r="I21" s="1">
        <v>1</v>
      </c>
      <c r="J21" s="1">
        <v>0</v>
      </c>
      <c r="K21" s="1">
        <v>0</v>
      </c>
      <c r="L21" s="1">
        <v>4</v>
      </c>
      <c r="M21" s="1">
        <v>4</v>
      </c>
      <c r="N21" s="3">
        <v>2</v>
      </c>
      <c r="O21" s="1">
        <v>3</v>
      </c>
      <c r="P21" s="1">
        <v>1</v>
      </c>
      <c r="Q21" s="1">
        <v>0</v>
      </c>
      <c r="R21" s="1">
        <v>2</v>
      </c>
      <c r="S21" s="1">
        <v>3</v>
      </c>
      <c r="T21" s="1">
        <v>0</v>
      </c>
      <c r="U21" s="12">
        <f t="shared" si="0"/>
        <v>0.44117647058823528</v>
      </c>
      <c r="V21" s="12">
        <f t="shared" si="1"/>
        <v>0.40740740740740738</v>
      </c>
      <c r="W21" s="12">
        <f t="shared" si="2"/>
        <v>0.84858387799564272</v>
      </c>
      <c r="X21" s="83">
        <f t="shared" si="3"/>
        <v>0.37037037037037035</v>
      </c>
    </row>
    <row r="22" spans="2:24" x14ac:dyDescent="0.25">
      <c r="B22" s="88" t="s">
        <v>34</v>
      </c>
      <c r="C22" s="89">
        <f>SUM(C4:C21)</f>
        <v>174</v>
      </c>
      <c r="D22" s="89">
        <f t="shared" ref="D22:T22" si="9">SUM(D4:D21)</f>
        <v>529</v>
      </c>
      <c r="E22" s="89">
        <f t="shared" si="9"/>
        <v>446</v>
      </c>
      <c r="F22" s="89">
        <f t="shared" si="9"/>
        <v>94</v>
      </c>
      <c r="G22" s="89">
        <f t="shared" si="9"/>
        <v>129</v>
      </c>
      <c r="H22" s="89">
        <f t="shared" si="9"/>
        <v>92</v>
      </c>
      <c r="I22" s="89">
        <f t="shared" si="9"/>
        <v>28</v>
      </c>
      <c r="J22" s="89">
        <f t="shared" si="9"/>
        <v>0</v>
      </c>
      <c r="K22" s="89">
        <f t="shared" si="9"/>
        <v>9</v>
      </c>
      <c r="L22" s="89">
        <f t="shared" si="9"/>
        <v>81</v>
      </c>
      <c r="M22" s="89">
        <f t="shared" si="9"/>
        <v>59</v>
      </c>
      <c r="N22" s="89">
        <f t="shared" si="9"/>
        <v>8</v>
      </c>
      <c r="O22" s="89">
        <f t="shared" si="9"/>
        <v>112</v>
      </c>
      <c r="P22" s="89">
        <f t="shared" si="9"/>
        <v>16</v>
      </c>
      <c r="Q22" s="89">
        <f t="shared" si="9"/>
        <v>14</v>
      </c>
      <c r="R22" s="89">
        <f t="shared" si="9"/>
        <v>19</v>
      </c>
      <c r="S22" s="89">
        <f t="shared" si="9"/>
        <v>27</v>
      </c>
      <c r="T22" s="89">
        <f t="shared" si="9"/>
        <v>7</v>
      </c>
      <c r="U22" s="90">
        <f t="shared" ref="U22" si="10">(G22+M22+P22)/(E22+M22+P22+N22)</f>
        <v>0.38563327032136108</v>
      </c>
      <c r="V22" s="90">
        <f t="shared" ref="V22" si="11">(H22+I22*2+J22*3+K22*4)/E22</f>
        <v>0.41255605381165922</v>
      </c>
      <c r="W22" s="90">
        <f t="shared" ref="W22" si="12">U22+V22</f>
        <v>0.79818932413302024</v>
      </c>
      <c r="X22" s="91">
        <f t="shared" ref="X22" si="13">G22/E22</f>
        <v>0.28923766816143498</v>
      </c>
    </row>
  </sheetData>
  <sortState xmlns:xlrd2="http://schemas.microsoft.com/office/spreadsheetml/2017/richdata2" ref="Y4:AP15">
    <sortCondition ref="Y4:Y1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C7F2-0919-4C3E-A06C-9019D9961F87}">
  <dimension ref="B1:AQ46"/>
  <sheetViews>
    <sheetView showGridLines="0" zoomScaleNormal="100" workbookViewId="0"/>
  </sheetViews>
  <sheetFormatPr defaultRowHeight="15" x14ac:dyDescent="0.25"/>
  <cols>
    <col min="1" max="1" width="9.140625" style="1"/>
    <col min="2" max="2" width="19.28515625" style="7" customWidth="1"/>
    <col min="3" max="20" width="4.7109375" style="1" customWidth="1"/>
    <col min="21" max="21" width="5.5703125" style="1" customWidth="1"/>
    <col min="22" max="26" width="6" style="1" customWidth="1"/>
    <col min="27" max="27" width="19.28515625" style="1" customWidth="1"/>
    <col min="28" max="30" width="4.7109375" style="1" customWidth="1"/>
    <col min="31" max="31" width="9.140625" style="1"/>
    <col min="32" max="41" width="4.7109375" style="1" customWidth="1"/>
    <col min="42" max="42" width="9.140625" style="1"/>
    <col min="43" max="43" width="7.7109375" style="1" customWidth="1"/>
    <col min="44" max="16384" width="9.140625" style="1"/>
  </cols>
  <sheetData>
    <row r="1" spans="2:43" ht="18.75" x14ac:dyDescent="0.3">
      <c r="B1" s="96" t="s">
        <v>153</v>
      </c>
      <c r="K1" s="75" t="s">
        <v>164</v>
      </c>
      <c r="AA1" s="3" t="s">
        <v>154</v>
      </c>
      <c r="AG1" s="78" t="s">
        <v>165</v>
      </c>
    </row>
    <row r="2" spans="2:43" ht="18.75" x14ac:dyDescent="0.3">
      <c r="B2"/>
      <c r="AG2" s="78"/>
    </row>
    <row r="3" spans="2:43" ht="15.75" x14ac:dyDescent="0.25">
      <c r="B3" s="100" t="s">
        <v>156</v>
      </c>
      <c r="C3" s="76" t="s">
        <v>48</v>
      </c>
      <c r="D3" s="76" t="s">
        <v>49</v>
      </c>
      <c r="E3" s="76" t="s">
        <v>0</v>
      </c>
      <c r="F3" s="76" t="s">
        <v>1</v>
      </c>
      <c r="G3" s="76" t="s">
        <v>2</v>
      </c>
      <c r="H3" s="76" t="s">
        <v>9</v>
      </c>
      <c r="I3" s="76" t="s">
        <v>11</v>
      </c>
      <c r="J3" s="76" t="s">
        <v>50</v>
      </c>
      <c r="K3" s="76" t="s">
        <v>51</v>
      </c>
      <c r="L3" s="76" t="s">
        <v>3</v>
      </c>
      <c r="M3" s="76" t="s">
        <v>4</v>
      </c>
      <c r="N3" s="76" t="s">
        <v>52</v>
      </c>
      <c r="O3" s="76" t="s">
        <v>5</v>
      </c>
      <c r="P3" s="76" t="s">
        <v>53</v>
      </c>
      <c r="Q3" s="76" t="s">
        <v>54</v>
      </c>
      <c r="R3" s="76" t="s">
        <v>55</v>
      </c>
      <c r="S3" s="76" t="s">
        <v>56</v>
      </c>
      <c r="T3" s="76" t="s">
        <v>57</v>
      </c>
      <c r="U3" s="76" t="s">
        <v>58</v>
      </c>
      <c r="V3" s="76" t="s">
        <v>59</v>
      </c>
      <c r="W3" s="76" t="s">
        <v>60</v>
      </c>
      <c r="X3" s="77" t="s">
        <v>61</v>
      </c>
      <c r="Y3" s="17"/>
      <c r="Z3" s="12"/>
      <c r="AA3" s="81" t="s">
        <v>156</v>
      </c>
      <c r="AB3" s="79" t="s">
        <v>67</v>
      </c>
      <c r="AC3" s="79" t="s">
        <v>68</v>
      </c>
      <c r="AD3" s="79" t="s">
        <v>69</v>
      </c>
      <c r="AE3" s="79" t="s">
        <v>20</v>
      </c>
      <c r="AF3" s="79" t="s">
        <v>21</v>
      </c>
      <c r="AG3" s="79" t="s">
        <v>70</v>
      </c>
      <c r="AH3" s="79" t="s">
        <v>51</v>
      </c>
      <c r="AI3" s="79" t="s">
        <v>5</v>
      </c>
      <c r="AJ3" s="79" t="s">
        <v>4</v>
      </c>
      <c r="AK3" s="79" t="s">
        <v>53</v>
      </c>
      <c r="AL3" s="79" t="s">
        <v>71</v>
      </c>
      <c r="AM3" s="79" t="s">
        <v>72</v>
      </c>
      <c r="AN3" s="79" t="s">
        <v>73</v>
      </c>
      <c r="AO3" s="79" t="s">
        <v>74</v>
      </c>
      <c r="AP3" s="79" t="s">
        <v>75</v>
      </c>
      <c r="AQ3" s="80" t="s">
        <v>76</v>
      </c>
    </row>
    <row r="4" spans="2:43" x14ac:dyDescent="0.25">
      <c r="B4" s="115" t="s">
        <v>162</v>
      </c>
      <c r="C4" s="28">
        <v>23</v>
      </c>
      <c r="D4" s="28">
        <v>66</v>
      </c>
      <c r="E4" s="28">
        <v>50</v>
      </c>
      <c r="F4" s="28">
        <v>9</v>
      </c>
      <c r="G4" s="28">
        <v>10</v>
      </c>
      <c r="H4" s="28">
        <v>9</v>
      </c>
      <c r="I4" s="28">
        <v>1</v>
      </c>
      <c r="J4" s="28">
        <v>0</v>
      </c>
      <c r="K4" s="28">
        <v>0</v>
      </c>
      <c r="L4" s="28">
        <v>6</v>
      </c>
      <c r="M4" s="28">
        <v>13</v>
      </c>
      <c r="N4" s="28">
        <v>0</v>
      </c>
      <c r="O4" s="28">
        <v>12</v>
      </c>
      <c r="P4" s="28">
        <v>3</v>
      </c>
      <c r="Q4" s="28">
        <v>1</v>
      </c>
      <c r="R4" s="28">
        <v>2</v>
      </c>
      <c r="S4" s="28">
        <v>3</v>
      </c>
      <c r="T4" s="28">
        <v>0</v>
      </c>
      <c r="U4" s="26">
        <f t="shared" ref="U4:U28" si="0">(G4+M4+P4)/(E4+M4+P4+N4)</f>
        <v>0.39393939393939392</v>
      </c>
      <c r="V4" s="26">
        <f t="shared" ref="V4:V28" si="1">(H4+I4*2+J4*3+K4*4)/E4</f>
        <v>0.22</v>
      </c>
      <c r="W4" s="26">
        <f t="shared" ref="W4:W28" si="2">U4+V4</f>
        <v>0.6139393939393939</v>
      </c>
      <c r="X4" s="107">
        <f t="shared" ref="X4:X28" si="3">G4/E4</f>
        <v>0.2</v>
      </c>
      <c r="Y4" s="12"/>
      <c r="Z4" s="10"/>
      <c r="AA4" s="115" t="s">
        <v>22</v>
      </c>
      <c r="AB4" s="28">
        <v>6</v>
      </c>
      <c r="AC4" s="28">
        <v>0</v>
      </c>
      <c r="AD4" s="28">
        <v>0</v>
      </c>
      <c r="AE4" s="33">
        <v>10.333333333333334</v>
      </c>
      <c r="AF4" s="28">
        <v>0</v>
      </c>
      <c r="AG4" s="28">
        <v>7</v>
      </c>
      <c r="AH4" s="34">
        <v>0</v>
      </c>
      <c r="AI4" s="28">
        <v>7</v>
      </c>
      <c r="AJ4" s="28">
        <v>1</v>
      </c>
      <c r="AK4" s="34">
        <v>0</v>
      </c>
      <c r="AL4" s="34">
        <v>2</v>
      </c>
      <c r="AM4" s="28">
        <v>0</v>
      </c>
      <c r="AN4" s="34">
        <v>0</v>
      </c>
      <c r="AO4" s="28">
        <v>0</v>
      </c>
      <c r="AP4" s="54">
        <f>AF4*7/AE4</f>
        <v>0</v>
      </c>
      <c r="AQ4" s="109">
        <f t="shared" ref="AQ4:AQ18" si="4">(AG4+AJ4)/AE4</f>
        <v>0.77419354838709675</v>
      </c>
    </row>
    <row r="5" spans="2:43" x14ac:dyDescent="0.25">
      <c r="B5" s="106" t="s">
        <v>14</v>
      </c>
      <c r="C5" s="28">
        <v>36</v>
      </c>
      <c r="D5" s="28">
        <v>127</v>
      </c>
      <c r="E5" s="28">
        <v>101</v>
      </c>
      <c r="F5" s="28">
        <v>24</v>
      </c>
      <c r="G5" s="28">
        <v>29</v>
      </c>
      <c r="H5" s="28">
        <v>19</v>
      </c>
      <c r="I5" s="34">
        <v>8</v>
      </c>
      <c r="J5" s="28">
        <v>0</v>
      </c>
      <c r="K5" s="28">
        <v>2</v>
      </c>
      <c r="L5" s="28">
        <v>18</v>
      </c>
      <c r="M5" s="34">
        <v>17</v>
      </c>
      <c r="N5" s="28">
        <v>2</v>
      </c>
      <c r="O5" s="28">
        <v>28</v>
      </c>
      <c r="P5" s="28">
        <v>5</v>
      </c>
      <c r="Q5" s="28">
        <v>4</v>
      </c>
      <c r="R5" s="28">
        <v>1</v>
      </c>
      <c r="S5" s="28">
        <v>13</v>
      </c>
      <c r="T5" s="28">
        <v>2</v>
      </c>
      <c r="U5" s="26">
        <f t="shared" si="0"/>
        <v>0.40799999999999997</v>
      </c>
      <c r="V5" s="26">
        <f t="shared" si="1"/>
        <v>0.42574257425742573</v>
      </c>
      <c r="W5" s="26">
        <f t="shared" si="2"/>
        <v>0.83374257425742571</v>
      </c>
      <c r="X5" s="107">
        <f t="shared" si="3"/>
        <v>0.28712871287128711</v>
      </c>
      <c r="Y5" s="12"/>
      <c r="Z5" s="10"/>
      <c r="AA5" s="115" t="s">
        <v>7</v>
      </c>
      <c r="AB5" s="28">
        <v>10</v>
      </c>
      <c r="AC5" s="28">
        <v>0</v>
      </c>
      <c r="AD5" s="28">
        <v>0</v>
      </c>
      <c r="AE5" s="28">
        <v>13</v>
      </c>
      <c r="AF5" s="28">
        <v>1</v>
      </c>
      <c r="AG5" s="34">
        <v>5</v>
      </c>
      <c r="AH5" s="34">
        <v>0</v>
      </c>
      <c r="AI5" s="28">
        <v>13</v>
      </c>
      <c r="AJ5" s="28">
        <v>1</v>
      </c>
      <c r="AK5" s="28">
        <v>1</v>
      </c>
      <c r="AL5" s="34">
        <v>2</v>
      </c>
      <c r="AM5" s="28">
        <v>0</v>
      </c>
      <c r="AN5" s="34">
        <v>0</v>
      </c>
      <c r="AO5" s="34">
        <v>3</v>
      </c>
      <c r="AP5" s="31">
        <f>AF5*7.5/AE5</f>
        <v>0.57692307692307687</v>
      </c>
      <c r="AQ5" s="110">
        <f t="shared" si="4"/>
        <v>0.46153846153846156</v>
      </c>
    </row>
    <row r="6" spans="2:43" x14ac:dyDescent="0.25">
      <c r="B6" s="106" t="s">
        <v>15</v>
      </c>
      <c r="C6" s="25">
        <v>29</v>
      </c>
      <c r="D6" s="25">
        <v>85</v>
      </c>
      <c r="E6" s="25">
        <v>67</v>
      </c>
      <c r="F6" s="25">
        <v>16</v>
      </c>
      <c r="G6" s="25">
        <v>22</v>
      </c>
      <c r="H6" s="25">
        <v>19</v>
      </c>
      <c r="I6" s="25">
        <v>3</v>
      </c>
      <c r="J6" s="25">
        <v>0</v>
      </c>
      <c r="K6" s="25">
        <v>0</v>
      </c>
      <c r="L6" s="25">
        <v>14</v>
      </c>
      <c r="M6" s="25">
        <v>9</v>
      </c>
      <c r="N6" s="25">
        <v>1</v>
      </c>
      <c r="O6" s="25">
        <v>16</v>
      </c>
      <c r="P6" s="25">
        <v>8</v>
      </c>
      <c r="Q6" s="25">
        <v>1</v>
      </c>
      <c r="R6" s="25">
        <v>2</v>
      </c>
      <c r="S6" s="25">
        <v>7</v>
      </c>
      <c r="T6" s="25">
        <v>4</v>
      </c>
      <c r="U6" s="26">
        <f t="shared" si="0"/>
        <v>0.45882352941176469</v>
      </c>
      <c r="V6" s="26">
        <f t="shared" si="1"/>
        <v>0.37313432835820898</v>
      </c>
      <c r="W6" s="26">
        <f t="shared" si="2"/>
        <v>0.83195785776997366</v>
      </c>
      <c r="X6" s="107">
        <f t="shared" si="3"/>
        <v>0.32835820895522388</v>
      </c>
      <c r="Y6" s="12"/>
      <c r="Z6" s="10"/>
      <c r="AA6" s="115" t="s">
        <v>62</v>
      </c>
      <c r="AB6" s="28">
        <v>10</v>
      </c>
      <c r="AC6" s="28">
        <v>6</v>
      </c>
      <c r="AD6" s="34">
        <v>1</v>
      </c>
      <c r="AE6" s="28">
        <v>41</v>
      </c>
      <c r="AF6" s="28">
        <v>15</v>
      </c>
      <c r="AG6" s="28">
        <v>34</v>
      </c>
      <c r="AH6" s="34">
        <v>0</v>
      </c>
      <c r="AI6" s="28">
        <v>48</v>
      </c>
      <c r="AJ6" s="28">
        <v>22</v>
      </c>
      <c r="AK6" s="34">
        <v>0</v>
      </c>
      <c r="AL6" s="28">
        <v>4</v>
      </c>
      <c r="AM6" s="34">
        <v>6</v>
      </c>
      <c r="AN6" s="28">
        <v>2</v>
      </c>
      <c r="AO6" s="28">
        <v>1</v>
      </c>
      <c r="AP6" s="31">
        <f>AF6*7.5/AE6</f>
        <v>2.7439024390243905</v>
      </c>
      <c r="AQ6" s="109">
        <f t="shared" si="4"/>
        <v>1.3658536585365855</v>
      </c>
    </row>
    <row r="7" spans="2:43" x14ac:dyDescent="0.25">
      <c r="B7" s="115" t="s">
        <v>12</v>
      </c>
      <c r="C7" s="28">
        <v>30</v>
      </c>
      <c r="D7" s="28">
        <v>104</v>
      </c>
      <c r="E7" s="28">
        <v>84</v>
      </c>
      <c r="F7" s="28">
        <v>18</v>
      </c>
      <c r="G7" s="28">
        <v>22</v>
      </c>
      <c r="H7" s="28">
        <v>12</v>
      </c>
      <c r="I7" s="34">
        <v>8</v>
      </c>
      <c r="J7" s="28">
        <v>0</v>
      </c>
      <c r="K7" s="28">
        <v>2</v>
      </c>
      <c r="L7" s="28">
        <v>25</v>
      </c>
      <c r="M7" s="28">
        <v>14</v>
      </c>
      <c r="N7" s="28">
        <v>1</v>
      </c>
      <c r="O7" s="28">
        <v>20</v>
      </c>
      <c r="P7" s="28">
        <v>5</v>
      </c>
      <c r="Q7" s="28">
        <v>3</v>
      </c>
      <c r="R7" s="28">
        <v>1</v>
      </c>
      <c r="S7" s="28">
        <v>0</v>
      </c>
      <c r="T7" s="28">
        <v>0</v>
      </c>
      <c r="U7" s="26">
        <f t="shared" si="0"/>
        <v>0.39423076923076922</v>
      </c>
      <c r="V7" s="26">
        <f t="shared" si="1"/>
        <v>0.42857142857142855</v>
      </c>
      <c r="W7" s="26">
        <f t="shared" si="2"/>
        <v>0.82280219780219777</v>
      </c>
      <c r="X7" s="107">
        <f t="shared" si="3"/>
        <v>0.26190476190476192</v>
      </c>
      <c r="Y7" s="12"/>
      <c r="Z7" s="10"/>
      <c r="AA7" s="115" t="s">
        <v>25</v>
      </c>
      <c r="AB7" s="28">
        <v>1</v>
      </c>
      <c r="AC7" s="28">
        <v>7</v>
      </c>
      <c r="AD7" s="34">
        <v>1</v>
      </c>
      <c r="AE7" s="33">
        <v>37.333333333333336</v>
      </c>
      <c r="AF7" s="28">
        <v>13</v>
      </c>
      <c r="AG7" s="28">
        <v>34</v>
      </c>
      <c r="AH7" s="28">
        <v>2</v>
      </c>
      <c r="AI7" s="28">
        <v>28</v>
      </c>
      <c r="AJ7" s="28">
        <v>24</v>
      </c>
      <c r="AK7" s="28">
        <v>1</v>
      </c>
      <c r="AL7" s="28">
        <v>3</v>
      </c>
      <c r="AM7" s="28">
        <v>3</v>
      </c>
      <c r="AN7" s="28">
        <v>2</v>
      </c>
      <c r="AO7" s="28">
        <v>0</v>
      </c>
      <c r="AP7" s="31">
        <f>AF7*8/AE7</f>
        <v>2.7857142857142856</v>
      </c>
      <c r="AQ7" s="109">
        <f t="shared" si="4"/>
        <v>1.5535714285714284</v>
      </c>
    </row>
    <row r="8" spans="2:43" x14ac:dyDescent="0.25">
      <c r="B8" s="106" t="s">
        <v>24</v>
      </c>
      <c r="C8" s="28">
        <v>1</v>
      </c>
      <c r="D8" s="28">
        <v>1</v>
      </c>
      <c r="E8" s="28">
        <v>1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1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6">
        <f t="shared" si="0"/>
        <v>0</v>
      </c>
      <c r="V8" s="26">
        <f t="shared" si="1"/>
        <v>0</v>
      </c>
      <c r="W8" s="26">
        <f t="shared" si="2"/>
        <v>0</v>
      </c>
      <c r="X8" s="107">
        <f t="shared" si="3"/>
        <v>0</v>
      </c>
      <c r="Y8" s="12"/>
      <c r="Z8" s="10"/>
      <c r="AA8" s="115" t="s">
        <v>24</v>
      </c>
      <c r="AB8" s="28">
        <v>11</v>
      </c>
      <c r="AC8" s="28">
        <v>7</v>
      </c>
      <c r="AD8" s="34">
        <v>1</v>
      </c>
      <c r="AE8" s="33">
        <v>44.333333333333336</v>
      </c>
      <c r="AF8" s="28">
        <v>21</v>
      </c>
      <c r="AG8" s="28">
        <v>44</v>
      </c>
      <c r="AH8" s="28">
        <v>3</v>
      </c>
      <c r="AI8" s="34">
        <v>50</v>
      </c>
      <c r="AJ8" s="34">
        <v>26</v>
      </c>
      <c r="AK8" s="28">
        <v>3</v>
      </c>
      <c r="AL8" s="28">
        <v>8</v>
      </c>
      <c r="AM8" s="28">
        <v>5</v>
      </c>
      <c r="AN8" s="28">
        <v>4</v>
      </c>
      <c r="AO8" s="28">
        <v>0</v>
      </c>
      <c r="AP8" s="31">
        <f>AF8*8/AE8</f>
        <v>3.7894736842105261</v>
      </c>
      <c r="AQ8" s="109">
        <f t="shared" si="4"/>
        <v>1.5789473684210527</v>
      </c>
    </row>
    <row r="9" spans="2:43" x14ac:dyDescent="0.25">
      <c r="B9" s="92" t="s">
        <v>130</v>
      </c>
      <c r="C9" s="1">
        <v>1</v>
      </c>
      <c r="D9" s="1">
        <v>4</v>
      </c>
      <c r="E9" s="1">
        <v>3</v>
      </c>
      <c r="F9" s="1">
        <v>1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2">
        <f t="shared" si="0"/>
        <v>0.5</v>
      </c>
      <c r="V9" s="12">
        <f t="shared" si="1"/>
        <v>0.33333333333333331</v>
      </c>
      <c r="W9" s="12">
        <f t="shared" si="2"/>
        <v>0.83333333333333326</v>
      </c>
      <c r="X9" s="83">
        <f t="shared" si="3"/>
        <v>0.33333333333333331</v>
      </c>
      <c r="Y9" s="12"/>
      <c r="Z9" s="10"/>
      <c r="AA9" s="101" t="s">
        <v>26</v>
      </c>
      <c r="AB9" s="3">
        <v>13</v>
      </c>
      <c r="AC9" s="3">
        <v>11</v>
      </c>
      <c r="AD9" s="3">
        <v>1</v>
      </c>
      <c r="AE9" s="24">
        <v>55.666666666666664</v>
      </c>
      <c r="AF9" s="3">
        <v>33</v>
      </c>
      <c r="AG9" s="1">
        <v>68</v>
      </c>
      <c r="AH9" s="1">
        <v>2</v>
      </c>
      <c r="AI9" s="1">
        <v>38</v>
      </c>
      <c r="AJ9" s="1">
        <v>23</v>
      </c>
      <c r="AK9" s="1">
        <v>11</v>
      </c>
      <c r="AL9" s="1">
        <v>3</v>
      </c>
      <c r="AM9" s="1">
        <v>4</v>
      </c>
      <c r="AN9" s="1">
        <v>3</v>
      </c>
      <c r="AO9" s="1">
        <v>0</v>
      </c>
      <c r="AP9" s="15">
        <f>AF9*8/AE9</f>
        <v>4.7425149700598803</v>
      </c>
      <c r="AQ9" s="85">
        <f t="shared" si="4"/>
        <v>1.6347305389221558</v>
      </c>
    </row>
    <row r="10" spans="2:43" x14ac:dyDescent="0.25">
      <c r="B10" s="92" t="s">
        <v>158</v>
      </c>
      <c r="C10" s="3">
        <v>37</v>
      </c>
      <c r="D10" s="3">
        <v>125</v>
      </c>
      <c r="E10" s="3">
        <v>106</v>
      </c>
      <c r="F10" s="1">
        <v>21</v>
      </c>
      <c r="G10" s="3">
        <v>39</v>
      </c>
      <c r="H10" s="3">
        <v>28</v>
      </c>
      <c r="I10" s="1">
        <v>6</v>
      </c>
      <c r="J10" s="1">
        <v>0</v>
      </c>
      <c r="K10" s="3">
        <v>5</v>
      </c>
      <c r="L10" s="3">
        <v>28</v>
      </c>
      <c r="M10" s="1">
        <v>11</v>
      </c>
      <c r="N10" s="1">
        <v>3</v>
      </c>
      <c r="O10" s="1">
        <v>12</v>
      </c>
      <c r="P10" s="1">
        <v>5</v>
      </c>
      <c r="Q10" s="1">
        <v>2</v>
      </c>
      <c r="R10" s="1">
        <v>6</v>
      </c>
      <c r="S10" s="1">
        <v>5</v>
      </c>
      <c r="T10" s="1">
        <v>0</v>
      </c>
      <c r="U10" s="12">
        <f t="shared" si="0"/>
        <v>0.44</v>
      </c>
      <c r="V10" s="12">
        <f t="shared" si="1"/>
        <v>0.56603773584905659</v>
      </c>
      <c r="W10" s="12">
        <f t="shared" si="2"/>
        <v>1.0060377358490566</v>
      </c>
      <c r="X10" s="83">
        <f t="shared" si="3"/>
        <v>0.36792452830188677</v>
      </c>
      <c r="Y10" s="12"/>
      <c r="Z10" s="10"/>
      <c r="AA10" s="101" t="s">
        <v>12</v>
      </c>
      <c r="AB10" s="1">
        <v>8</v>
      </c>
      <c r="AC10" s="1">
        <v>2</v>
      </c>
      <c r="AD10" s="3">
        <v>1</v>
      </c>
      <c r="AE10" s="63">
        <v>24.333333333333332</v>
      </c>
      <c r="AF10" s="1">
        <v>15</v>
      </c>
      <c r="AG10" s="1">
        <v>24</v>
      </c>
      <c r="AH10" s="1">
        <v>1</v>
      </c>
      <c r="AI10" s="1">
        <v>14</v>
      </c>
      <c r="AJ10" s="1">
        <v>19</v>
      </c>
      <c r="AK10" s="1">
        <v>1</v>
      </c>
      <c r="AL10" s="1">
        <v>6</v>
      </c>
      <c r="AM10" s="1">
        <v>1</v>
      </c>
      <c r="AN10" s="1">
        <v>1</v>
      </c>
      <c r="AO10" s="1">
        <v>2</v>
      </c>
      <c r="AP10" s="15">
        <f>AF10*8/AE10</f>
        <v>4.9315068493150687</v>
      </c>
      <c r="AQ10" s="85">
        <f t="shared" si="4"/>
        <v>1.7671232876712331</v>
      </c>
    </row>
    <row r="11" spans="2:43" x14ac:dyDescent="0.25">
      <c r="B11" s="92" t="s">
        <v>32</v>
      </c>
      <c r="C11" s="1">
        <v>28</v>
      </c>
      <c r="D11" s="1">
        <v>104</v>
      </c>
      <c r="E11" s="1">
        <v>94</v>
      </c>
      <c r="F11" s="1">
        <v>19</v>
      </c>
      <c r="G11" s="1">
        <v>29</v>
      </c>
      <c r="H11" s="1">
        <v>23</v>
      </c>
      <c r="I11" s="1">
        <v>5</v>
      </c>
      <c r="J11" s="1">
        <v>0</v>
      </c>
      <c r="K11" s="1">
        <v>1</v>
      </c>
      <c r="L11" s="1">
        <v>18</v>
      </c>
      <c r="M11" s="1">
        <v>8</v>
      </c>
      <c r="N11" s="1">
        <v>1</v>
      </c>
      <c r="O11" s="1">
        <v>14</v>
      </c>
      <c r="P11" s="1">
        <v>1</v>
      </c>
      <c r="Q11" s="1">
        <v>5</v>
      </c>
      <c r="R11" s="1">
        <v>3</v>
      </c>
      <c r="S11" s="1">
        <v>10</v>
      </c>
      <c r="T11" s="1">
        <v>1</v>
      </c>
      <c r="U11" s="12">
        <f t="shared" si="0"/>
        <v>0.36538461538461536</v>
      </c>
      <c r="V11" s="12">
        <f t="shared" si="1"/>
        <v>0.39361702127659576</v>
      </c>
      <c r="W11" s="12">
        <f t="shared" si="2"/>
        <v>0.75900163666121112</v>
      </c>
      <c r="X11" s="83">
        <f t="shared" si="3"/>
        <v>0.30851063829787234</v>
      </c>
      <c r="Y11" s="12"/>
      <c r="Z11" s="10"/>
      <c r="AA11" s="101" t="s">
        <v>31</v>
      </c>
      <c r="AB11" s="1">
        <v>12</v>
      </c>
      <c r="AC11" s="1">
        <v>0</v>
      </c>
      <c r="AD11" s="1">
        <v>0</v>
      </c>
      <c r="AE11" s="63">
        <v>14.666666666666666</v>
      </c>
      <c r="AF11" s="1">
        <v>10</v>
      </c>
      <c r="AG11" s="1">
        <v>25</v>
      </c>
      <c r="AH11" s="1">
        <v>2</v>
      </c>
      <c r="AI11" s="1">
        <v>10</v>
      </c>
      <c r="AJ11" s="1">
        <v>7</v>
      </c>
      <c r="AK11" s="1">
        <v>3</v>
      </c>
      <c r="AL11" s="3">
        <v>2</v>
      </c>
      <c r="AM11" s="1">
        <v>3</v>
      </c>
      <c r="AN11" s="3">
        <v>0</v>
      </c>
      <c r="AO11" s="1">
        <v>0</v>
      </c>
      <c r="AP11" s="15">
        <f>AF11*8/AE11</f>
        <v>5.454545454545455</v>
      </c>
      <c r="AQ11" s="85">
        <f t="shared" si="4"/>
        <v>2.1818181818181821</v>
      </c>
    </row>
    <row r="12" spans="2:43" x14ac:dyDescent="0.25">
      <c r="B12" s="92" t="s">
        <v>63</v>
      </c>
      <c r="C12" s="1">
        <v>32</v>
      </c>
      <c r="D12" s="1">
        <v>108</v>
      </c>
      <c r="E12" s="1">
        <v>83</v>
      </c>
      <c r="F12" s="3">
        <v>32</v>
      </c>
      <c r="G12" s="1">
        <v>21</v>
      </c>
      <c r="H12" s="1">
        <v>15</v>
      </c>
      <c r="I12" s="1">
        <v>6</v>
      </c>
      <c r="J12" s="1">
        <v>0</v>
      </c>
      <c r="K12" s="1">
        <v>0</v>
      </c>
      <c r="L12" s="1">
        <v>10</v>
      </c>
      <c r="M12" s="1">
        <v>13</v>
      </c>
      <c r="N12" s="1">
        <v>1</v>
      </c>
      <c r="O12" s="1">
        <v>12</v>
      </c>
      <c r="P12" s="3">
        <v>11</v>
      </c>
      <c r="Q12" s="1">
        <v>3</v>
      </c>
      <c r="R12" s="1">
        <v>8</v>
      </c>
      <c r="S12" s="3">
        <v>20</v>
      </c>
      <c r="T12" s="1">
        <v>4</v>
      </c>
      <c r="U12" s="12">
        <f t="shared" si="0"/>
        <v>0.41666666666666669</v>
      </c>
      <c r="V12" s="12">
        <f t="shared" si="1"/>
        <v>0.3253012048192771</v>
      </c>
      <c r="W12" s="12">
        <f t="shared" si="2"/>
        <v>0.74196787148594379</v>
      </c>
      <c r="X12" s="83">
        <f t="shared" si="3"/>
        <v>0.25301204819277107</v>
      </c>
      <c r="Y12" s="12"/>
      <c r="Z12" s="10"/>
      <c r="AA12" s="101" t="s">
        <v>19</v>
      </c>
      <c r="AB12" s="1">
        <v>11</v>
      </c>
      <c r="AC12" s="1">
        <v>2</v>
      </c>
      <c r="AD12" s="1">
        <v>0</v>
      </c>
      <c r="AE12" s="1">
        <v>22</v>
      </c>
      <c r="AF12" s="1">
        <v>19</v>
      </c>
      <c r="AG12" s="1">
        <v>31</v>
      </c>
      <c r="AH12" s="1">
        <v>1</v>
      </c>
      <c r="AI12" s="1">
        <v>16</v>
      </c>
      <c r="AJ12" s="1">
        <v>19</v>
      </c>
      <c r="AK12" s="1">
        <v>4</v>
      </c>
      <c r="AL12" s="1">
        <v>8</v>
      </c>
      <c r="AM12" s="1">
        <v>0</v>
      </c>
      <c r="AN12" s="3">
        <v>0</v>
      </c>
      <c r="AO12" s="1">
        <v>0</v>
      </c>
      <c r="AP12" s="15">
        <f>AF12*8.5/AE12</f>
        <v>7.3409090909090908</v>
      </c>
      <c r="AQ12" s="85">
        <f t="shared" si="4"/>
        <v>2.2727272727272729</v>
      </c>
    </row>
    <row r="13" spans="2:43" x14ac:dyDescent="0.25">
      <c r="B13" s="92" t="s">
        <v>78</v>
      </c>
      <c r="C13" s="1">
        <v>20</v>
      </c>
      <c r="D13" s="1">
        <v>54</v>
      </c>
      <c r="E13" s="1">
        <v>34</v>
      </c>
      <c r="F13" s="1">
        <v>16</v>
      </c>
      <c r="G13" s="1">
        <v>10</v>
      </c>
      <c r="H13" s="1">
        <v>9</v>
      </c>
      <c r="I13" s="1">
        <v>1</v>
      </c>
      <c r="J13" s="1">
        <v>0</v>
      </c>
      <c r="K13" s="1">
        <v>0</v>
      </c>
      <c r="L13" s="1">
        <v>5</v>
      </c>
      <c r="M13" s="1">
        <v>16</v>
      </c>
      <c r="N13" s="1">
        <v>1</v>
      </c>
      <c r="O13" s="1">
        <v>11</v>
      </c>
      <c r="P13" s="1">
        <v>3</v>
      </c>
      <c r="Q13" s="1">
        <v>0</v>
      </c>
      <c r="R13" s="1">
        <v>0</v>
      </c>
      <c r="S13" s="1">
        <v>7</v>
      </c>
      <c r="T13" s="1">
        <v>1</v>
      </c>
      <c r="U13" s="97">
        <f t="shared" si="0"/>
        <v>0.53703703703703709</v>
      </c>
      <c r="V13" s="12">
        <f t="shared" si="1"/>
        <v>0.3235294117647059</v>
      </c>
      <c r="W13" s="12">
        <f t="shared" si="2"/>
        <v>0.86056644880174304</v>
      </c>
      <c r="X13" s="83">
        <f t="shared" si="3"/>
        <v>0.29411764705882354</v>
      </c>
      <c r="Y13" s="12"/>
      <c r="Z13" s="10"/>
      <c r="AA13" s="101" t="s">
        <v>23</v>
      </c>
      <c r="AB13" s="1">
        <v>9</v>
      </c>
      <c r="AC13" s="1">
        <v>1</v>
      </c>
      <c r="AD13" s="1">
        <v>0</v>
      </c>
      <c r="AE13" s="63">
        <v>13.333333333333334</v>
      </c>
      <c r="AF13" s="1">
        <v>15</v>
      </c>
      <c r="AG13" s="1">
        <v>20</v>
      </c>
      <c r="AH13" s="3">
        <v>0</v>
      </c>
      <c r="AI13" s="1">
        <v>11</v>
      </c>
      <c r="AJ13" s="1">
        <v>12</v>
      </c>
      <c r="AK13" s="1">
        <v>8</v>
      </c>
      <c r="AL13" s="1">
        <v>6</v>
      </c>
      <c r="AM13" s="1">
        <v>1</v>
      </c>
      <c r="AN13" s="3">
        <v>0</v>
      </c>
      <c r="AO13" s="1">
        <v>0</v>
      </c>
      <c r="AP13" s="15">
        <f>AF13*8.5/AE13</f>
        <v>9.5625</v>
      </c>
      <c r="AQ13" s="85">
        <f t="shared" si="4"/>
        <v>2.4</v>
      </c>
    </row>
    <row r="14" spans="2:43" x14ac:dyDescent="0.25">
      <c r="B14" s="106" t="s">
        <v>7</v>
      </c>
      <c r="C14" s="28">
        <v>29</v>
      </c>
      <c r="D14" s="28">
        <v>99</v>
      </c>
      <c r="E14" s="28">
        <v>83</v>
      </c>
      <c r="F14" s="28">
        <v>20</v>
      </c>
      <c r="G14" s="28">
        <v>22</v>
      </c>
      <c r="H14" s="28">
        <v>13</v>
      </c>
      <c r="I14" s="28">
        <v>8</v>
      </c>
      <c r="J14" s="28">
        <v>1</v>
      </c>
      <c r="K14" s="28">
        <v>0</v>
      </c>
      <c r="L14" s="28">
        <v>18</v>
      </c>
      <c r="M14" s="28">
        <v>10</v>
      </c>
      <c r="N14" s="34">
        <v>4</v>
      </c>
      <c r="O14" s="28">
        <v>21</v>
      </c>
      <c r="P14" s="28">
        <v>2</v>
      </c>
      <c r="Q14" s="28">
        <v>6</v>
      </c>
      <c r="R14" s="28">
        <v>7</v>
      </c>
      <c r="S14" s="28">
        <v>2</v>
      </c>
      <c r="T14" s="28">
        <v>0</v>
      </c>
      <c r="U14" s="26">
        <f t="shared" si="0"/>
        <v>0.34343434343434343</v>
      </c>
      <c r="V14" s="26">
        <f t="shared" si="1"/>
        <v>0.38554216867469882</v>
      </c>
      <c r="W14" s="26">
        <f t="shared" si="2"/>
        <v>0.72897651210904224</v>
      </c>
      <c r="X14" s="107">
        <f t="shared" si="3"/>
        <v>0.26506024096385544</v>
      </c>
      <c r="Y14" s="12"/>
      <c r="Z14" s="10"/>
      <c r="AA14" s="115" t="s">
        <v>27</v>
      </c>
      <c r="AB14" s="28">
        <v>10</v>
      </c>
      <c r="AC14" s="28">
        <v>2</v>
      </c>
      <c r="AD14" s="28">
        <v>0</v>
      </c>
      <c r="AE14" s="28">
        <v>15</v>
      </c>
      <c r="AF14" s="28">
        <v>19</v>
      </c>
      <c r="AG14" s="28">
        <v>19</v>
      </c>
      <c r="AH14" s="28">
        <v>1</v>
      </c>
      <c r="AI14" s="28">
        <v>9</v>
      </c>
      <c r="AJ14" s="28">
        <v>20</v>
      </c>
      <c r="AK14" s="28">
        <v>3</v>
      </c>
      <c r="AL14" s="34">
        <v>2</v>
      </c>
      <c r="AM14" s="28">
        <v>0</v>
      </c>
      <c r="AN14" s="28">
        <v>2</v>
      </c>
      <c r="AO14" s="28">
        <v>0</v>
      </c>
      <c r="AP14" s="31">
        <f>AF14*8.5/AE14</f>
        <v>10.766666666666667</v>
      </c>
      <c r="AQ14" s="109">
        <f t="shared" si="4"/>
        <v>2.6</v>
      </c>
    </row>
    <row r="15" spans="2:43" x14ac:dyDescent="0.25">
      <c r="B15" s="106" t="s">
        <v>27</v>
      </c>
      <c r="C15" s="28">
        <v>2</v>
      </c>
      <c r="D15" s="28">
        <v>3</v>
      </c>
      <c r="E15" s="28">
        <v>1</v>
      </c>
      <c r="F15" s="28">
        <v>0</v>
      </c>
      <c r="G15" s="28">
        <v>1</v>
      </c>
      <c r="H15" s="28">
        <v>1</v>
      </c>
      <c r="I15" s="28">
        <v>0</v>
      </c>
      <c r="J15" s="28">
        <v>0</v>
      </c>
      <c r="K15" s="28">
        <v>0</v>
      </c>
      <c r="L15" s="28">
        <v>2</v>
      </c>
      <c r="M15" s="28">
        <v>0</v>
      </c>
      <c r="N15" s="28">
        <v>2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6">
        <f t="shared" si="0"/>
        <v>0.33333333333333331</v>
      </c>
      <c r="V15" s="26">
        <f t="shared" si="1"/>
        <v>1</v>
      </c>
      <c r="W15" s="26">
        <f t="shared" si="2"/>
        <v>1.3333333333333333</v>
      </c>
      <c r="X15" s="107">
        <f t="shared" si="3"/>
        <v>1</v>
      </c>
      <c r="Y15" s="12"/>
      <c r="Z15" s="10"/>
      <c r="AA15" s="115" t="s">
        <v>8</v>
      </c>
      <c r="AB15" s="28">
        <v>6</v>
      </c>
      <c r="AC15" s="28">
        <v>0</v>
      </c>
      <c r="AD15" s="28">
        <v>0</v>
      </c>
      <c r="AE15" s="33">
        <v>8.3333333333333304</v>
      </c>
      <c r="AF15" s="28">
        <v>10</v>
      </c>
      <c r="AG15" s="28">
        <v>4</v>
      </c>
      <c r="AH15" s="28">
        <v>1</v>
      </c>
      <c r="AI15" s="28">
        <v>10</v>
      </c>
      <c r="AJ15" s="28">
        <v>14</v>
      </c>
      <c r="AK15" s="28">
        <v>1</v>
      </c>
      <c r="AL15" s="28">
        <v>3</v>
      </c>
      <c r="AM15" s="28">
        <v>1</v>
      </c>
      <c r="AN15" s="28">
        <v>1</v>
      </c>
      <c r="AO15" s="28">
        <v>0</v>
      </c>
      <c r="AP15" s="31">
        <f>AF15*9/AE15</f>
        <v>10.800000000000004</v>
      </c>
      <c r="AQ15" s="109">
        <f t="shared" si="4"/>
        <v>2.1600000000000006</v>
      </c>
    </row>
    <row r="16" spans="2:43" x14ac:dyDescent="0.25">
      <c r="B16" s="106" t="s">
        <v>31</v>
      </c>
      <c r="C16" s="28">
        <v>2</v>
      </c>
      <c r="D16" s="28">
        <v>4</v>
      </c>
      <c r="E16" s="28">
        <v>4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1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6">
        <f t="shared" si="0"/>
        <v>0</v>
      </c>
      <c r="V16" s="26">
        <f t="shared" si="1"/>
        <v>0</v>
      </c>
      <c r="W16" s="26">
        <f t="shared" si="2"/>
        <v>0</v>
      </c>
      <c r="X16" s="107">
        <f t="shared" si="3"/>
        <v>0</v>
      </c>
      <c r="Y16" s="12"/>
      <c r="Z16" s="10"/>
      <c r="AA16" s="115" t="s">
        <v>159</v>
      </c>
      <c r="AB16" s="28">
        <v>1</v>
      </c>
      <c r="AC16" s="28">
        <v>0</v>
      </c>
      <c r="AD16" s="28">
        <v>0</v>
      </c>
      <c r="AE16" s="28">
        <v>1</v>
      </c>
      <c r="AF16" s="28">
        <v>0</v>
      </c>
      <c r="AG16" s="28">
        <v>0</v>
      </c>
      <c r="AH16" s="28">
        <v>0</v>
      </c>
      <c r="AI16" s="28">
        <v>2</v>
      </c>
      <c r="AJ16" s="28">
        <v>1</v>
      </c>
      <c r="AK16" s="28">
        <v>0</v>
      </c>
      <c r="AL16" s="28">
        <v>1</v>
      </c>
      <c r="AM16" s="28">
        <v>0</v>
      </c>
      <c r="AN16" s="28">
        <v>0</v>
      </c>
      <c r="AO16" s="28">
        <v>0</v>
      </c>
      <c r="AP16" s="31">
        <f>AF16*7/AE16</f>
        <v>0</v>
      </c>
      <c r="AQ16" s="109">
        <f t="shared" si="4"/>
        <v>1</v>
      </c>
    </row>
    <row r="17" spans="2:43" x14ac:dyDescent="0.25">
      <c r="B17" s="106" t="s">
        <v>28</v>
      </c>
      <c r="C17" s="28">
        <v>29</v>
      </c>
      <c r="D17" s="28">
        <v>93</v>
      </c>
      <c r="E17" s="28">
        <v>77</v>
      </c>
      <c r="F17" s="28">
        <v>22</v>
      </c>
      <c r="G17" s="28">
        <v>32</v>
      </c>
      <c r="H17" s="28">
        <v>21</v>
      </c>
      <c r="I17" s="34">
        <v>8</v>
      </c>
      <c r="J17" s="34">
        <v>2</v>
      </c>
      <c r="K17" s="28">
        <v>1</v>
      </c>
      <c r="L17" s="28">
        <v>24</v>
      </c>
      <c r="M17" s="28">
        <v>11</v>
      </c>
      <c r="N17" s="28">
        <v>3</v>
      </c>
      <c r="O17" s="28">
        <v>15</v>
      </c>
      <c r="P17" s="28">
        <v>2</v>
      </c>
      <c r="Q17" s="28">
        <v>5</v>
      </c>
      <c r="R17" s="28">
        <v>3</v>
      </c>
      <c r="S17" s="28">
        <v>4</v>
      </c>
      <c r="T17" s="28">
        <v>1</v>
      </c>
      <c r="U17" s="26">
        <f t="shared" si="0"/>
        <v>0.4838709677419355</v>
      </c>
      <c r="V17" s="42">
        <f t="shared" si="1"/>
        <v>0.61038961038961037</v>
      </c>
      <c r="W17" s="42">
        <f t="shared" si="2"/>
        <v>1.094260578131546</v>
      </c>
      <c r="X17" s="108">
        <f t="shared" si="3"/>
        <v>0.41558441558441561</v>
      </c>
      <c r="Y17" s="97"/>
      <c r="Z17" s="10"/>
      <c r="AA17" s="115" t="s">
        <v>127</v>
      </c>
      <c r="AB17" s="28">
        <v>1</v>
      </c>
      <c r="AC17" s="28">
        <v>0</v>
      </c>
      <c r="AD17" s="28">
        <v>0</v>
      </c>
      <c r="AE17" s="33">
        <v>0.66666666666666663</v>
      </c>
      <c r="AF17" s="28">
        <v>3</v>
      </c>
      <c r="AG17" s="28">
        <v>3</v>
      </c>
      <c r="AH17" s="28">
        <v>0</v>
      </c>
      <c r="AI17" s="28">
        <v>1</v>
      </c>
      <c r="AJ17" s="28">
        <v>0</v>
      </c>
      <c r="AK17" s="28">
        <v>1</v>
      </c>
      <c r="AL17" s="28">
        <v>0</v>
      </c>
      <c r="AM17" s="28">
        <v>1</v>
      </c>
      <c r="AN17" s="28">
        <v>0</v>
      </c>
      <c r="AO17" s="28">
        <v>0</v>
      </c>
      <c r="AP17" s="31">
        <f>AF17*7/AE17</f>
        <v>31.5</v>
      </c>
      <c r="AQ17" s="109">
        <f t="shared" si="4"/>
        <v>4.5</v>
      </c>
    </row>
    <row r="18" spans="2:43" x14ac:dyDescent="0.25">
      <c r="B18" s="106" t="s">
        <v>62</v>
      </c>
      <c r="C18" s="28">
        <v>27</v>
      </c>
      <c r="D18" s="28">
        <v>88</v>
      </c>
      <c r="E18" s="28">
        <v>75</v>
      </c>
      <c r="F18" s="28">
        <v>23</v>
      </c>
      <c r="G18" s="28">
        <v>23</v>
      </c>
      <c r="H18" s="28">
        <v>12</v>
      </c>
      <c r="I18" s="28">
        <v>6</v>
      </c>
      <c r="J18" s="34">
        <v>2</v>
      </c>
      <c r="K18" s="28">
        <v>3</v>
      </c>
      <c r="L18" s="28">
        <v>21</v>
      </c>
      <c r="M18" s="28">
        <v>12</v>
      </c>
      <c r="N18" s="28">
        <v>0</v>
      </c>
      <c r="O18" s="28">
        <v>17</v>
      </c>
      <c r="P18" s="28">
        <v>1</v>
      </c>
      <c r="Q18" s="28">
        <v>2</v>
      </c>
      <c r="R18" s="28">
        <v>4</v>
      </c>
      <c r="S18" s="28">
        <v>1</v>
      </c>
      <c r="T18" s="28">
        <v>1</v>
      </c>
      <c r="U18" s="26">
        <f t="shared" si="0"/>
        <v>0.40909090909090912</v>
      </c>
      <c r="V18" s="26">
        <f t="shared" si="1"/>
        <v>0.56000000000000005</v>
      </c>
      <c r="W18" s="26">
        <f t="shared" si="2"/>
        <v>0.96909090909090922</v>
      </c>
      <c r="X18" s="107">
        <f t="shared" si="3"/>
        <v>0.30666666666666664</v>
      </c>
      <c r="Y18" s="12"/>
      <c r="Z18" s="10"/>
      <c r="AA18" s="115" t="s">
        <v>32</v>
      </c>
      <c r="AB18" s="28">
        <v>1</v>
      </c>
      <c r="AC18" s="28">
        <v>0</v>
      </c>
      <c r="AD18" s="28">
        <v>0</v>
      </c>
      <c r="AE18" s="33">
        <v>0.33333333333333331</v>
      </c>
      <c r="AF18" s="28">
        <v>4</v>
      </c>
      <c r="AG18" s="28">
        <v>2</v>
      </c>
      <c r="AH18" s="28">
        <v>0</v>
      </c>
      <c r="AI18" s="28">
        <v>1</v>
      </c>
      <c r="AJ18" s="28">
        <v>4</v>
      </c>
      <c r="AK18" s="28">
        <v>0</v>
      </c>
      <c r="AL18" s="28">
        <v>0</v>
      </c>
      <c r="AM18" s="28">
        <v>0</v>
      </c>
      <c r="AN18" s="28">
        <v>1</v>
      </c>
      <c r="AO18" s="28">
        <v>0</v>
      </c>
      <c r="AP18" s="31">
        <f>AF18*9/AE18</f>
        <v>108</v>
      </c>
      <c r="AQ18" s="109">
        <f t="shared" si="4"/>
        <v>18</v>
      </c>
    </row>
    <row r="19" spans="2:43" x14ac:dyDescent="0.25">
      <c r="B19" s="106" t="s">
        <v>108</v>
      </c>
      <c r="C19" s="28">
        <v>19</v>
      </c>
      <c r="D19" s="28">
        <v>66</v>
      </c>
      <c r="E19" s="28">
        <v>51</v>
      </c>
      <c r="F19" s="28">
        <v>18</v>
      </c>
      <c r="G19" s="28">
        <v>15</v>
      </c>
      <c r="H19" s="28">
        <v>12</v>
      </c>
      <c r="I19" s="28">
        <v>3</v>
      </c>
      <c r="J19" s="28">
        <v>0</v>
      </c>
      <c r="K19" s="28">
        <v>0</v>
      </c>
      <c r="L19" s="28">
        <v>8</v>
      </c>
      <c r="M19" s="28">
        <v>5</v>
      </c>
      <c r="N19" s="28">
        <v>1</v>
      </c>
      <c r="O19" s="34">
        <v>3</v>
      </c>
      <c r="P19" s="28">
        <v>9</v>
      </c>
      <c r="Q19" s="28">
        <v>4</v>
      </c>
      <c r="R19" s="28">
        <v>1</v>
      </c>
      <c r="S19" s="28">
        <v>4</v>
      </c>
      <c r="T19" s="28">
        <v>2</v>
      </c>
      <c r="U19" s="26">
        <f t="shared" si="0"/>
        <v>0.43939393939393939</v>
      </c>
      <c r="V19" s="26">
        <f t="shared" si="1"/>
        <v>0.35294117647058826</v>
      </c>
      <c r="W19" s="26">
        <f t="shared" si="2"/>
        <v>0.79233511586452765</v>
      </c>
      <c r="X19" s="107">
        <f t="shared" si="3"/>
        <v>0.29411764705882354</v>
      </c>
      <c r="Y19" s="12"/>
      <c r="Z19" s="12"/>
      <c r="AA19" s="88" t="s">
        <v>34</v>
      </c>
      <c r="AB19" s="89">
        <f>SUM(AB4:AB18)</f>
        <v>110</v>
      </c>
      <c r="AC19" s="89">
        <f>SUM(AC4:AC18)</f>
        <v>38</v>
      </c>
      <c r="AD19" s="89">
        <v>5</v>
      </c>
      <c r="AE19" s="103">
        <f>SUM(AE4:AE18)</f>
        <v>301.33333333333331</v>
      </c>
      <c r="AF19" s="89">
        <f>SUM(AF4:AF18)</f>
        <v>178</v>
      </c>
      <c r="AG19" s="89">
        <f t="shared" ref="AG19:AO19" si="5">SUM(AG4:AG18)</f>
        <v>320</v>
      </c>
      <c r="AH19" s="89">
        <f t="shared" si="5"/>
        <v>13</v>
      </c>
      <c r="AI19" s="89">
        <f t="shared" si="5"/>
        <v>258</v>
      </c>
      <c r="AJ19" s="89">
        <f t="shared" si="5"/>
        <v>193</v>
      </c>
      <c r="AK19" s="89">
        <f t="shared" si="5"/>
        <v>37</v>
      </c>
      <c r="AL19" s="89">
        <f t="shared" si="5"/>
        <v>50</v>
      </c>
      <c r="AM19" s="89">
        <f t="shared" si="5"/>
        <v>25</v>
      </c>
      <c r="AN19" s="89">
        <f t="shared" si="5"/>
        <v>16</v>
      </c>
      <c r="AO19" s="89">
        <f t="shared" si="5"/>
        <v>6</v>
      </c>
      <c r="AP19" s="93">
        <f>AF19*8/AE19</f>
        <v>4.72566371681416</v>
      </c>
      <c r="AQ19" s="94">
        <f t="shared" ref="AQ19" si="6">(AG19+AJ19)/AE19</f>
        <v>1.7024336283185841</v>
      </c>
    </row>
    <row r="20" spans="2:43" x14ac:dyDescent="0.25">
      <c r="B20" s="92" t="s">
        <v>77</v>
      </c>
      <c r="C20" s="1">
        <v>19</v>
      </c>
      <c r="D20" s="1">
        <v>50</v>
      </c>
      <c r="E20" s="1">
        <v>44</v>
      </c>
      <c r="F20" s="1">
        <v>6</v>
      </c>
      <c r="G20" s="1">
        <v>9</v>
      </c>
      <c r="H20" s="1">
        <v>4</v>
      </c>
      <c r="I20" s="1">
        <v>5</v>
      </c>
      <c r="J20" s="1">
        <v>0</v>
      </c>
      <c r="K20" s="1">
        <v>0</v>
      </c>
      <c r="L20" s="1">
        <v>11</v>
      </c>
      <c r="M20" s="1">
        <v>5</v>
      </c>
      <c r="N20" s="1">
        <v>0</v>
      </c>
      <c r="O20" s="1">
        <v>18</v>
      </c>
      <c r="P20" s="1">
        <v>1</v>
      </c>
      <c r="Q20" s="1">
        <v>1</v>
      </c>
      <c r="R20" s="1">
        <v>1</v>
      </c>
      <c r="S20" s="1">
        <v>1</v>
      </c>
      <c r="T20" s="1">
        <v>0</v>
      </c>
      <c r="U20" s="12">
        <f t="shared" si="0"/>
        <v>0.3</v>
      </c>
      <c r="V20" s="12">
        <f t="shared" si="1"/>
        <v>0.31818181818181818</v>
      </c>
      <c r="W20" s="12">
        <f t="shared" si="2"/>
        <v>0.61818181818181817</v>
      </c>
      <c r="X20" s="83">
        <f t="shared" si="3"/>
        <v>0.20454545454545456</v>
      </c>
      <c r="Y20" s="12"/>
      <c r="Z20" s="12"/>
      <c r="AA20" s="2"/>
    </row>
    <row r="21" spans="2:43" x14ac:dyDescent="0.25">
      <c r="B21" s="92" t="s">
        <v>26</v>
      </c>
      <c r="C21" s="1">
        <v>4</v>
      </c>
      <c r="D21" s="1">
        <v>6</v>
      </c>
      <c r="E21" s="1">
        <v>6</v>
      </c>
      <c r="F21" s="1">
        <v>1</v>
      </c>
      <c r="G21" s="1">
        <v>2</v>
      </c>
      <c r="H21" s="1">
        <v>2</v>
      </c>
      <c r="I21" s="1">
        <v>0</v>
      </c>
      <c r="J21" s="1">
        <v>0</v>
      </c>
      <c r="K21" s="1">
        <v>0</v>
      </c>
      <c r="L21" s="1">
        <v>2</v>
      </c>
      <c r="M21" s="1">
        <v>0</v>
      </c>
      <c r="N21" s="1">
        <v>0</v>
      </c>
      <c r="O21" s="1">
        <v>3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2">
        <f t="shared" si="0"/>
        <v>0.33333333333333331</v>
      </c>
      <c r="V21" s="12">
        <f t="shared" si="1"/>
        <v>0.33333333333333331</v>
      </c>
      <c r="W21" s="12">
        <f t="shared" si="2"/>
        <v>0.66666666666666663</v>
      </c>
      <c r="X21" s="83">
        <f t="shared" si="3"/>
        <v>0.33333333333333331</v>
      </c>
      <c r="Y21" s="12"/>
      <c r="Z21" s="12"/>
      <c r="AA21" s="2"/>
    </row>
    <row r="22" spans="2:43" x14ac:dyDescent="0.25">
      <c r="B22" s="92" t="s">
        <v>22</v>
      </c>
      <c r="C22" s="1">
        <v>21</v>
      </c>
      <c r="D22" s="1">
        <v>61</v>
      </c>
      <c r="E22" s="1">
        <v>52</v>
      </c>
      <c r="F22" s="1">
        <v>11</v>
      </c>
      <c r="G22" s="1">
        <v>14</v>
      </c>
      <c r="H22" s="1">
        <v>8</v>
      </c>
      <c r="I22" s="1">
        <v>3</v>
      </c>
      <c r="J22" s="1">
        <v>0</v>
      </c>
      <c r="K22" s="1">
        <v>3</v>
      </c>
      <c r="L22" s="1">
        <v>14</v>
      </c>
      <c r="M22" s="1">
        <v>6</v>
      </c>
      <c r="N22" s="1">
        <v>0</v>
      </c>
      <c r="O22" s="1">
        <v>20</v>
      </c>
      <c r="P22" s="1">
        <v>3</v>
      </c>
      <c r="Q22" s="1">
        <v>3</v>
      </c>
      <c r="R22" s="1">
        <v>2</v>
      </c>
      <c r="S22" s="1">
        <v>2</v>
      </c>
      <c r="T22" s="1">
        <v>0</v>
      </c>
      <c r="U22" s="12">
        <f t="shared" si="0"/>
        <v>0.37704918032786883</v>
      </c>
      <c r="V22" s="12">
        <f t="shared" si="1"/>
        <v>0.5</v>
      </c>
      <c r="W22" s="12">
        <f t="shared" si="2"/>
        <v>0.87704918032786883</v>
      </c>
      <c r="X22" s="83">
        <f t="shared" si="3"/>
        <v>0.26923076923076922</v>
      </c>
      <c r="Y22" s="12"/>
      <c r="Z22" s="12"/>
      <c r="AA22" s="2"/>
    </row>
    <row r="23" spans="2:43" x14ac:dyDescent="0.25">
      <c r="B23" s="92" t="s">
        <v>29</v>
      </c>
      <c r="C23" s="1">
        <v>16</v>
      </c>
      <c r="D23" s="1">
        <v>39</v>
      </c>
      <c r="E23" s="1">
        <v>32</v>
      </c>
      <c r="F23" s="1">
        <v>5</v>
      </c>
      <c r="G23" s="1">
        <v>7</v>
      </c>
      <c r="H23" s="1">
        <v>6</v>
      </c>
      <c r="I23" s="1">
        <v>0</v>
      </c>
      <c r="J23" s="1">
        <v>1</v>
      </c>
      <c r="K23" s="1">
        <v>0</v>
      </c>
      <c r="L23" s="1">
        <v>5</v>
      </c>
      <c r="M23" s="1">
        <v>7</v>
      </c>
      <c r="N23" s="1">
        <v>0</v>
      </c>
      <c r="O23" s="1">
        <v>8</v>
      </c>
      <c r="P23" s="1">
        <v>0</v>
      </c>
      <c r="Q23" s="1">
        <v>1</v>
      </c>
      <c r="R23" s="1">
        <v>1</v>
      </c>
      <c r="S23" s="1">
        <v>2</v>
      </c>
      <c r="T23" s="1">
        <v>0</v>
      </c>
      <c r="U23" s="12">
        <f t="shared" si="0"/>
        <v>0.35897435897435898</v>
      </c>
      <c r="V23" s="12">
        <f t="shared" si="1"/>
        <v>0.28125</v>
      </c>
      <c r="W23" s="12">
        <f t="shared" si="2"/>
        <v>0.64022435897435903</v>
      </c>
      <c r="X23" s="83">
        <f t="shared" si="3"/>
        <v>0.21875</v>
      </c>
      <c r="Y23" s="12"/>
      <c r="Z23" s="12"/>
      <c r="AA23" s="2"/>
    </row>
    <row r="24" spans="2:43" x14ac:dyDescent="0.25">
      <c r="B24" s="92" t="s">
        <v>13</v>
      </c>
      <c r="C24" s="1">
        <v>31</v>
      </c>
      <c r="D24" s="1">
        <v>87</v>
      </c>
      <c r="E24" s="1">
        <v>77</v>
      </c>
      <c r="F24" s="1">
        <v>15</v>
      </c>
      <c r="G24" s="1">
        <v>22</v>
      </c>
      <c r="H24" s="1">
        <v>15</v>
      </c>
      <c r="I24" s="1">
        <v>6</v>
      </c>
      <c r="J24" s="1">
        <v>0</v>
      </c>
      <c r="K24" s="1">
        <v>1</v>
      </c>
      <c r="L24" s="1">
        <v>19</v>
      </c>
      <c r="M24" s="1">
        <v>6</v>
      </c>
      <c r="N24" s="1">
        <v>2</v>
      </c>
      <c r="O24" s="1">
        <v>17</v>
      </c>
      <c r="P24" s="1">
        <v>2</v>
      </c>
      <c r="Q24" s="1">
        <v>6</v>
      </c>
      <c r="R24" s="1">
        <v>2</v>
      </c>
      <c r="S24" s="1">
        <v>5</v>
      </c>
      <c r="T24" s="1">
        <v>0</v>
      </c>
      <c r="U24" s="12">
        <f t="shared" si="0"/>
        <v>0.34482758620689657</v>
      </c>
      <c r="V24" s="12">
        <f t="shared" si="1"/>
        <v>0.40259740259740262</v>
      </c>
      <c r="W24" s="12">
        <f t="shared" si="2"/>
        <v>0.7474249888042992</v>
      </c>
      <c r="X24" s="83">
        <f t="shared" si="3"/>
        <v>0.2857142857142857</v>
      </c>
      <c r="Y24" s="12"/>
      <c r="Z24" s="12"/>
      <c r="AA24" s="2"/>
    </row>
    <row r="25" spans="2:43" x14ac:dyDescent="0.25">
      <c r="B25" s="106" t="s">
        <v>19</v>
      </c>
      <c r="C25" s="28">
        <v>3</v>
      </c>
      <c r="D25" s="28">
        <v>13</v>
      </c>
      <c r="E25" s="28">
        <v>13</v>
      </c>
      <c r="F25" s="28">
        <v>1</v>
      </c>
      <c r="G25" s="28">
        <v>3</v>
      </c>
      <c r="H25" s="28">
        <v>3</v>
      </c>
      <c r="I25" s="28">
        <v>0</v>
      </c>
      <c r="J25" s="28">
        <v>0</v>
      </c>
      <c r="K25" s="28">
        <v>0</v>
      </c>
      <c r="L25" s="28">
        <v>1</v>
      </c>
      <c r="M25" s="28">
        <v>0</v>
      </c>
      <c r="N25" s="28">
        <v>0</v>
      </c>
      <c r="O25" s="28">
        <v>3</v>
      </c>
      <c r="P25" s="28">
        <v>0</v>
      </c>
      <c r="Q25" s="28">
        <v>1</v>
      </c>
      <c r="R25" s="28">
        <v>0</v>
      </c>
      <c r="S25" s="28">
        <v>0</v>
      </c>
      <c r="T25" s="28">
        <v>0</v>
      </c>
      <c r="U25" s="26">
        <f t="shared" si="0"/>
        <v>0.23076923076923078</v>
      </c>
      <c r="V25" s="26">
        <f t="shared" si="1"/>
        <v>0.23076923076923078</v>
      </c>
      <c r="W25" s="26">
        <f t="shared" si="2"/>
        <v>0.46153846153846156</v>
      </c>
      <c r="X25" s="107">
        <f t="shared" si="3"/>
        <v>0.23076923076923078</v>
      </c>
      <c r="Y25" s="12"/>
      <c r="Z25" s="12"/>
      <c r="AA25" s="2"/>
    </row>
    <row r="26" spans="2:43" x14ac:dyDescent="0.25">
      <c r="B26" s="106" t="s">
        <v>114</v>
      </c>
      <c r="C26" s="28">
        <v>1</v>
      </c>
      <c r="D26" s="28">
        <v>4</v>
      </c>
      <c r="E26" s="28">
        <v>4</v>
      </c>
      <c r="F26" s="28">
        <v>3</v>
      </c>
      <c r="G26" s="28">
        <v>3</v>
      </c>
      <c r="H26" s="28">
        <v>2</v>
      </c>
      <c r="I26" s="28">
        <v>1</v>
      </c>
      <c r="J26" s="28">
        <v>0</v>
      </c>
      <c r="K26" s="28">
        <v>0</v>
      </c>
      <c r="L26" s="28">
        <v>2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6">
        <f t="shared" si="0"/>
        <v>0.75</v>
      </c>
      <c r="V26" s="26">
        <f t="shared" si="1"/>
        <v>1</v>
      </c>
      <c r="W26" s="26">
        <f t="shared" si="2"/>
        <v>1.75</v>
      </c>
      <c r="X26" s="107">
        <f t="shared" si="3"/>
        <v>0.75</v>
      </c>
      <c r="Y26" s="12"/>
      <c r="Z26" s="12"/>
      <c r="AA26" s="2"/>
    </row>
    <row r="27" spans="2:43" x14ac:dyDescent="0.25">
      <c r="B27" s="106" t="s">
        <v>8</v>
      </c>
      <c r="C27" s="28">
        <v>13</v>
      </c>
      <c r="D27" s="28">
        <v>29</v>
      </c>
      <c r="E27" s="28">
        <v>25</v>
      </c>
      <c r="F27" s="28">
        <v>9</v>
      </c>
      <c r="G27" s="28">
        <v>7</v>
      </c>
      <c r="H27" s="28">
        <v>3</v>
      </c>
      <c r="I27" s="28">
        <v>3</v>
      </c>
      <c r="J27" s="28">
        <v>1</v>
      </c>
      <c r="K27" s="28">
        <v>0</v>
      </c>
      <c r="L27" s="28">
        <v>6</v>
      </c>
      <c r="M27" s="28">
        <v>4</v>
      </c>
      <c r="N27" s="28">
        <v>0</v>
      </c>
      <c r="O27" s="28">
        <v>8</v>
      </c>
      <c r="P27" s="28">
        <v>0</v>
      </c>
      <c r="Q27" s="28">
        <v>3</v>
      </c>
      <c r="R27" s="28">
        <v>0</v>
      </c>
      <c r="S27" s="28">
        <v>1</v>
      </c>
      <c r="T27" s="28">
        <v>0</v>
      </c>
      <c r="U27" s="26">
        <f t="shared" si="0"/>
        <v>0.37931034482758619</v>
      </c>
      <c r="V27" s="26">
        <f t="shared" si="1"/>
        <v>0.48</v>
      </c>
      <c r="W27" s="26">
        <f t="shared" si="2"/>
        <v>0.85931034482758617</v>
      </c>
      <c r="X27" s="107">
        <f t="shared" si="3"/>
        <v>0.28000000000000003</v>
      </c>
      <c r="Y27" s="12"/>
      <c r="Z27" s="12"/>
      <c r="AA27" s="2"/>
    </row>
    <row r="28" spans="2:43" x14ac:dyDescent="0.25">
      <c r="B28" s="106" t="s">
        <v>6</v>
      </c>
      <c r="C28" s="28">
        <v>27</v>
      </c>
      <c r="D28" s="28">
        <v>84</v>
      </c>
      <c r="E28" s="28">
        <v>66</v>
      </c>
      <c r="F28" s="28">
        <v>18</v>
      </c>
      <c r="G28" s="28">
        <v>20</v>
      </c>
      <c r="H28" s="28">
        <v>15</v>
      </c>
      <c r="I28" s="28">
        <v>5</v>
      </c>
      <c r="J28" s="28">
        <v>0</v>
      </c>
      <c r="K28" s="28">
        <v>0</v>
      </c>
      <c r="L28" s="28">
        <v>8</v>
      </c>
      <c r="M28" s="28">
        <v>11</v>
      </c>
      <c r="N28" s="28">
        <v>3</v>
      </c>
      <c r="O28" s="28">
        <v>10</v>
      </c>
      <c r="P28" s="28">
        <v>3</v>
      </c>
      <c r="Q28" s="28">
        <v>1</v>
      </c>
      <c r="R28" s="28">
        <v>3</v>
      </c>
      <c r="S28" s="28">
        <v>3</v>
      </c>
      <c r="T28" s="28">
        <v>0</v>
      </c>
      <c r="U28" s="26">
        <f t="shared" si="0"/>
        <v>0.40963855421686746</v>
      </c>
      <c r="V28" s="26">
        <f t="shared" si="1"/>
        <v>0.37878787878787878</v>
      </c>
      <c r="W28" s="26">
        <f t="shared" si="2"/>
        <v>0.78842643300474624</v>
      </c>
      <c r="X28" s="107">
        <f t="shared" si="3"/>
        <v>0.30303030303030304</v>
      </c>
      <c r="Y28" s="12"/>
      <c r="Z28" s="12"/>
    </row>
    <row r="29" spans="2:43" ht="15.75" x14ac:dyDescent="0.25">
      <c r="B29" s="102" t="s">
        <v>34</v>
      </c>
      <c r="C29" s="89">
        <f>SUM(C4:C28)</f>
        <v>480</v>
      </c>
      <c r="D29" s="89">
        <f t="shared" ref="D29:T29" si="7">SUM(D4:D28)</f>
        <v>1504</v>
      </c>
      <c r="E29" s="89">
        <f t="shared" si="7"/>
        <v>1233</v>
      </c>
      <c r="F29" s="89">
        <f t="shared" si="7"/>
        <v>308</v>
      </c>
      <c r="G29" s="89">
        <f t="shared" si="7"/>
        <v>363</v>
      </c>
      <c r="H29" s="89">
        <f t="shared" si="7"/>
        <v>252</v>
      </c>
      <c r="I29" s="89">
        <f t="shared" si="7"/>
        <v>86</v>
      </c>
      <c r="J29" s="89">
        <f t="shared" si="7"/>
        <v>7</v>
      </c>
      <c r="K29" s="89">
        <f t="shared" si="7"/>
        <v>18</v>
      </c>
      <c r="L29" s="89">
        <f t="shared" si="7"/>
        <v>265</v>
      </c>
      <c r="M29" s="89">
        <f t="shared" si="7"/>
        <v>179</v>
      </c>
      <c r="N29" s="89">
        <f t="shared" si="7"/>
        <v>25</v>
      </c>
      <c r="O29" s="89">
        <f t="shared" si="7"/>
        <v>270</v>
      </c>
      <c r="P29" s="89">
        <f t="shared" si="7"/>
        <v>64</v>
      </c>
      <c r="Q29" s="89">
        <f t="shared" si="7"/>
        <v>52</v>
      </c>
      <c r="R29" s="89">
        <f t="shared" si="7"/>
        <v>47</v>
      </c>
      <c r="S29" s="89">
        <f t="shared" si="7"/>
        <v>90</v>
      </c>
      <c r="T29" s="89">
        <f t="shared" si="7"/>
        <v>16</v>
      </c>
      <c r="U29" s="90">
        <f t="shared" ref="U29" si="8">(G29+M29+P29)/(E29+M29+P29+N29)</f>
        <v>0.4037308461025983</v>
      </c>
      <c r="V29" s="90">
        <f t="shared" ref="V29" si="9">(H29+I29*2+J29*3+K29*4)/E29</f>
        <v>0.41930251419302517</v>
      </c>
      <c r="W29" s="90">
        <f t="shared" ref="W29" si="10">U29+V29</f>
        <v>0.82303336029562346</v>
      </c>
      <c r="X29" s="91">
        <f t="shared" ref="X29" si="11">G29/E29</f>
        <v>0.2944038929440389</v>
      </c>
      <c r="Y29" s="95"/>
      <c r="Z29" s="12"/>
    </row>
    <row r="30" spans="2:43" x14ac:dyDescent="0.25">
      <c r="Z30" s="12"/>
    </row>
    <row r="31" spans="2:43" x14ac:dyDescent="0.25">
      <c r="Z31" s="12"/>
    </row>
    <row r="32" spans="2:43" x14ac:dyDescent="0.25">
      <c r="Z32" s="12"/>
    </row>
    <row r="33" spans="26:26" x14ac:dyDescent="0.25">
      <c r="Z33" s="12"/>
    </row>
    <row r="34" spans="26:26" x14ac:dyDescent="0.25">
      <c r="Z34" s="12"/>
    </row>
    <row r="35" spans="26:26" x14ac:dyDescent="0.25">
      <c r="Z35" s="12"/>
    </row>
    <row r="36" spans="26:26" x14ac:dyDescent="0.25">
      <c r="Z36" s="12"/>
    </row>
    <row r="37" spans="26:26" x14ac:dyDescent="0.25">
      <c r="Z37" s="12"/>
    </row>
    <row r="38" spans="26:26" x14ac:dyDescent="0.25">
      <c r="Z38" s="12"/>
    </row>
    <row r="39" spans="26:26" x14ac:dyDescent="0.25">
      <c r="Z39" s="12"/>
    </row>
    <row r="40" spans="26:26" x14ac:dyDescent="0.25">
      <c r="Z40" s="12"/>
    </row>
    <row r="41" spans="26:26" x14ac:dyDescent="0.25">
      <c r="Z41" s="12"/>
    </row>
    <row r="42" spans="26:26" x14ac:dyDescent="0.25">
      <c r="Z42" s="12"/>
    </row>
    <row r="43" spans="26:26" x14ac:dyDescent="0.25">
      <c r="Z43" s="12"/>
    </row>
    <row r="44" spans="26:26" x14ac:dyDescent="0.25">
      <c r="Z44" s="12"/>
    </row>
    <row r="45" spans="26:26" x14ac:dyDescent="0.25">
      <c r="Z45" s="12"/>
    </row>
    <row r="46" spans="26:26" x14ac:dyDescent="0.25">
      <c r="Z46" s="17"/>
    </row>
  </sheetData>
  <sortState xmlns:xlrd2="http://schemas.microsoft.com/office/spreadsheetml/2017/richdata2" ref="Z4:AQ14">
    <sortCondition ref="AP4:AP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39B9-7FC9-47D2-9F61-688CA49D912B}">
  <dimension ref="A1:Y47"/>
  <sheetViews>
    <sheetView showGridLines="0" topLeftCell="A36" workbookViewId="0">
      <selection activeCell="B42" sqref="B42"/>
    </sheetView>
  </sheetViews>
  <sheetFormatPr defaultRowHeight="15" x14ac:dyDescent="0.25"/>
  <cols>
    <col min="1" max="1" width="20.28515625" bestFit="1" customWidth="1"/>
    <col min="2" max="2" width="18.5703125" bestFit="1" customWidth="1"/>
    <col min="3" max="3" width="7.140625" bestFit="1" customWidth="1"/>
    <col min="4" max="4" width="6.7109375" bestFit="1" customWidth="1"/>
    <col min="5" max="5" width="5" bestFit="1" customWidth="1"/>
    <col min="6" max="6" width="6.28515625" bestFit="1" customWidth="1"/>
    <col min="7" max="7" width="5.85546875" bestFit="1" customWidth="1"/>
    <col min="8" max="8" width="4.42578125" bestFit="1" customWidth="1"/>
    <col min="9" max="9" width="4" bestFit="1" customWidth="1"/>
    <col min="10" max="10" width="4.85546875" bestFit="1" customWidth="1"/>
    <col min="11" max="11" width="6.85546875" bestFit="1" customWidth="1"/>
    <col min="12" max="12" width="6.5703125" bestFit="1" customWidth="1"/>
    <col min="13" max="13" width="4.140625" bestFit="1" customWidth="1"/>
    <col min="14" max="14" width="5.28515625" bestFit="1" customWidth="1"/>
    <col min="15" max="17" width="4.5703125" bestFit="1" customWidth="1"/>
    <col min="18" max="18" width="6" bestFit="1" customWidth="1"/>
    <col min="19" max="20" width="3.140625" bestFit="1" customWidth="1"/>
    <col min="21" max="24" width="5.5703125" bestFit="1" customWidth="1"/>
  </cols>
  <sheetData>
    <row r="1" spans="1:24" ht="18.75" x14ac:dyDescent="0.3">
      <c r="A1" s="4" t="s">
        <v>176</v>
      </c>
    </row>
    <row r="2" spans="1:24" x14ac:dyDescent="0.25"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10</v>
      </c>
      <c r="I2" s="6" t="s">
        <v>40</v>
      </c>
      <c r="J2" s="6" t="s">
        <v>41</v>
      </c>
      <c r="K2" s="6" t="s">
        <v>42</v>
      </c>
      <c r="L2" s="6" t="s">
        <v>43</v>
      </c>
      <c r="N2" s="3" t="s">
        <v>44</v>
      </c>
      <c r="O2" s="3"/>
    </row>
    <row r="3" spans="1:24" x14ac:dyDescent="0.25">
      <c r="A3" s="7" t="s">
        <v>45</v>
      </c>
      <c r="C3" s="55"/>
      <c r="D3" s="58"/>
      <c r="E3" s="9"/>
      <c r="F3" s="55"/>
      <c r="G3" s="9"/>
      <c r="H3" s="10"/>
      <c r="I3" s="10"/>
      <c r="J3" s="9"/>
      <c r="K3" s="9"/>
      <c r="L3" s="10"/>
    </row>
    <row r="4" spans="1:24" x14ac:dyDescent="0.25">
      <c r="A4" s="7"/>
      <c r="C4" s="20"/>
      <c r="D4" s="59"/>
      <c r="E4" s="1"/>
      <c r="F4" s="57"/>
      <c r="G4" s="11"/>
      <c r="H4" s="1"/>
      <c r="I4" s="1"/>
      <c r="J4" s="9"/>
      <c r="K4" s="9"/>
      <c r="L4" s="10"/>
    </row>
    <row r="5" spans="1:24" x14ac:dyDescent="0.25">
      <c r="C5" s="11"/>
      <c r="D5" s="59"/>
      <c r="E5" s="1"/>
      <c r="F5" s="11"/>
      <c r="G5" s="11"/>
      <c r="H5" s="1"/>
      <c r="I5" s="1"/>
      <c r="J5" s="9"/>
      <c r="K5" s="11"/>
      <c r="L5" s="1"/>
    </row>
    <row r="6" spans="1:24" x14ac:dyDescent="0.25">
      <c r="C6" s="20"/>
      <c r="D6" s="59"/>
      <c r="E6" s="1"/>
      <c r="F6" s="57"/>
      <c r="G6" s="11"/>
      <c r="H6" s="1"/>
      <c r="I6" s="1"/>
      <c r="J6" s="9"/>
      <c r="K6" s="11"/>
      <c r="L6" s="1"/>
    </row>
    <row r="7" spans="1:24" x14ac:dyDescent="0.25">
      <c r="C7" s="1"/>
      <c r="D7" s="60"/>
      <c r="E7" s="1"/>
      <c r="F7" s="1"/>
      <c r="G7" s="1"/>
      <c r="H7" s="1"/>
      <c r="I7" s="1"/>
      <c r="J7" s="9"/>
      <c r="K7" s="1"/>
      <c r="L7" s="1"/>
    </row>
    <row r="8" spans="1:24" x14ac:dyDescent="0.25">
      <c r="A8" s="7" t="s">
        <v>46</v>
      </c>
      <c r="B8" s="2"/>
      <c r="C8" s="20"/>
      <c r="D8" s="61"/>
      <c r="E8" s="56"/>
      <c r="F8" s="11"/>
      <c r="G8" s="11"/>
      <c r="H8" s="1"/>
      <c r="I8" s="1"/>
      <c r="J8" s="9"/>
      <c r="K8" s="11"/>
      <c r="L8" s="1"/>
    </row>
    <row r="9" spans="1:24" x14ac:dyDescent="0.25">
      <c r="B9" s="2"/>
      <c r="C9" s="11"/>
      <c r="D9" s="59"/>
      <c r="E9" s="11"/>
      <c r="F9" s="11"/>
      <c r="G9" s="11"/>
      <c r="H9" s="1"/>
      <c r="I9" s="1"/>
      <c r="J9" s="9"/>
      <c r="K9" s="11"/>
      <c r="L9" s="1"/>
    </row>
    <row r="10" spans="1:24" x14ac:dyDescent="0.25">
      <c r="B10" s="2"/>
      <c r="C10" s="57"/>
      <c r="D10" s="60"/>
      <c r="E10" s="1"/>
      <c r="F10" s="11"/>
      <c r="G10" s="11"/>
      <c r="H10" s="1"/>
      <c r="I10" s="1"/>
      <c r="J10" s="9"/>
      <c r="K10" s="11"/>
      <c r="L10" s="1"/>
    </row>
    <row r="13" spans="1:24" x14ac:dyDescent="0.25">
      <c r="A13" s="6" t="s">
        <v>109</v>
      </c>
      <c r="B13" s="100" t="s">
        <v>17</v>
      </c>
      <c r="C13" s="76" t="s">
        <v>48</v>
      </c>
      <c r="D13" s="76" t="s">
        <v>49</v>
      </c>
      <c r="E13" s="76" t="s">
        <v>0</v>
      </c>
      <c r="F13" s="76" t="s">
        <v>1</v>
      </c>
      <c r="G13" s="76" t="s">
        <v>2</v>
      </c>
      <c r="H13" s="76" t="s">
        <v>9</v>
      </c>
      <c r="I13" s="76" t="s">
        <v>11</v>
      </c>
      <c r="J13" s="76" t="s">
        <v>50</v>
      </c>
      <c r="K13" s="76" t="s">
        <v>51</v>
      </c>
      <c r="L13" s="76" t="s">
        <v>3</v>
      </c>
      <c r="M13" s="76" t="s">
        <v>4</v>
      </c>
      <c r="N13" s="76" t="s">
        <v>52</v>
      </c>
      <c r="O13" s="76" t="s">
        <v>5</v>
      </c>
      <c r="P13" s="76" t="s">
        <v>53</v>
      </c>
      <c r="Q13" s="76" t="s">
        <v>54</v>
      </c>
      <c r="R13" s="76" t="s">
        <v>55</v>
      </c>
      <c r="S13" s="76" t="s">
        <v>56</v>
      </c>
      <c r="T13" s="76" t="s">
        <v>57</v>
      </c>
      <c r="U13" s="76" t="s">
        <v>58</v>
      </c>
      <c r="V13" s="76" t="s">
        <v>59</v>
      </c>
      <c r="W13" s="76" t="s">
        <v>60</v>
      </c>
      <c r="X13" s="77" t="s">
        <v>61</v>
      </c>
    </row>
    <row r="14" spans="1:24" x14ac:dyDescent="0.25">
      <c r="A14" s="3"/>
      <c r="B14" s="142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6"/>
      <c r="V14" s="26"/>
      <c r="W14" s="26"/>
      <c r="X14" s="107"/>
    </row>
    <row r="15" spans="1:24" x14ac:dyDescent="0.25">
      <c r="A15" s="3"/>
      <c r="B15" s="14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  <c r="V15" s="26"/>
      <c r="W15" s="26"/>
      <c r="X15" s="107"/>
    </row>
    <row r="16" spans="1:24" x14ac:dyDescent="0.25">
      <c r="A16" s="3"/>
      <c r="B16" s="140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16"/>
      <c r="V16" s="116"/>
      <c r="W16" s="116"/>
      <c r="X16" s="141"/>
    </row>
    <row r="17" spans="1:24" x14ac:dyDescent="0.25">
      <c r="A17" s="3"/>
      <c r="B17" s="140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116"/>
      <c r="V17" s="116"/>
      <c r="W17" s="116"/>
      <c r="X17" s="141"/>
    </row>
    <row r="18" spans="1:24" x14ac:dyDescent="0.25">
      <c r="A18" s="3"/>
      <c r="B18" s="14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6"/>
      <c r="V18" s="26"/>
      <c r="W18" s="26"/>
      <c r="X18" s="107"/>
    </row>
    <row r="19" spans="1:24" x14ac:dyDescent="0.25">
      <c r="A19" s="3"/>
      <c r="B19" s="142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6"/>
      <c r="V19" s="26"/>
      <c r="W19" s="26"/>
      <c r="X19" s="107"/>
    </row>
    <row r="20" spans="1:24" x14ac:dyDescent="0.25">
      <c r="A20" s="3"/>
      <c r="B20" s="140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116"/>
      <c r="V20" s="116"/>
      <c r="W20" s="116"/>
      <c r="X20" s="141"/>
    </row>
    <row r="21" spans="1:24" x14ac:dyDescent="0.25">
      <c r="A21" s="3"/>
      <c r="B21" s="140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116"/>
      <c r="V21" s="116"/>
      <c r="W21" s="116"/>
      <c r="X21" s="141"/>
    </row>
    <row r="22" spans="1:24" x14ac:dyDescent="0.25">
      <c r="A22" s="3"/>
      <c r="B22" s="142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6"/>
      <c r="V22" s="26"/>
      <c r="W22" s="26"/>
      <c r="X22" s="107"/>
    </row>
    <row r="23" spans="1:24" x14ac:dyDescent="0.25">
      <c r="A23" s="3"/>
      <c r="B23" s="106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6"/>
      <c r="V23" s="26"/>
      <c r="W23" s="26"/>
      <c r="X23" s="107"/>
    </row>
    <row r="24" spans="1:24" x14ac:dyDescent="0.25">
      <c r="A24" s="3"/>
      <c r="B24" s="140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116"/>
      <c r="V24" s="116"/>
      <c r="W24" s="116"/>
      <c r="X24" s="141"/>
    </row>
    <row r="25" spans="1:24" x14ac:dyDescent="0.25">
      <c r="A25" s="3"/>
      <c r="B25" s="140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116"/>
      <c r="V25" s="116"/>
      <c r="W25" s="116"/>
      <c r="X25" s="141"/>
    </row>
    <row r="26" spans="1:24" x14ac:dyDescent="0.25">
      <c r="A26" s="3"/>
      <c r="B26" s="142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6"/>
      <c r="V26" s="26"/>
      <c r="W26" s="26"/>
      <c r="X26" s="107"/>
    </row>
    <row r="27" spans="1:24" x14ac:dyDescent="0.25">
      <c r="A27" s="3"/>
      <c r="B27" s="142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6"/>
      <c r="V27" s="26"/>
      <c r="W27" s="26"/>
      <c r="X27" s="107"/>
    </row>
    <row r="28" spans="1:24" x14ac:dyDescent="0.25">
      <c r="A28" s="3"/>
      <c r="B28" s="140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116"/>
      <c r="V28" s="116"/>
      <c r="W28" s="116"/>
      <c r="X28" s="141"/>
    </row>
    <row r="29" spans="1:24" x14ac:dyDescent="0.25">
      <c r="A29" s="3"/>
      <c r="B29" s="140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116"/>
      <c r="V29" s="116"/>
      <c r="W29" s="116"/>
      <c r="X29" s="141"/>
    </row>
    <row r="30" spans="1:24" x14ac:dyDescent="0.25">
      <c r="A30" s="3"/>
      <c r="B30" s="142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6"/>
      <c r="V30" s="26"/>
      <c r="W30" s="26"/>
      <c r="X30" s="107"/>
    </row>
    <row r="31" spans="1:24" x14ac:dyDescent="0.25">
      <c r="A31" s="3"/>
      <c r="B31" s="142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6"/>
      <c r="V31" s="26"/>
      <c r="W31" s="26"/>
      <c r="X31" s="107"/>
    </row>
    <row r="32" spans="1:24" x14ac:dyDescent="0.25">
      <c r="A32" s="3"/>
      <c r="B32" s="140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116"/>
      <c r="V32" s="116"/>
      <c r="W32" s="116"/>
      <c r="X32" s="141"/>
    </row>
    <row r="33" spans="1:25" x14ac:dyDescent="0.25">
      <c r="A33" s="3"/>
      <c r="B33" s="140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116"/>
      <c r="V33" s="116"/>
      <c r="W33" s="116"/>
      <c r="X33" s="141"/>
    </row>
    <row r="34" spans="1:25" x14ac:dyDescent="0.25">
      <c r="A34" s="1"/>
      <c r="B34" s="172" t="s">
        <v>65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4"/>
      <c r="V34" s="174"/>
      <c r="W34" s="174"/>
      <c r="X34" s="175"/>
      <c r="Y34" s="5"/>
    </row>
    <row r="35" spans="1:25" x14ac:dyDescent="0.25">
      <c r="A35" s="1"/>
      <c r="B35" s="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2"/>
      <c r="V35" s="12"/>
      <c r="W35" s="12"/>
      <c r="X35" s="12"/>
      <c r="Y35" s="5"/>
    </row>
    <row r="36" spans="1:25" x14ac:dyDescent="0.25">
      <c r="B36" s="7"/>
    </row>
    <row r="37" spans="1:25" x14ac:dyDescent="0.25">
      <c r="A37" s="6" t="s">
        <v>66</v>
      </c>
      <c r="B37" s="100" t="s">
        <v>18</v>
      </c>
      <c r="C37" s="76" t="s">
        <v>67</v>
      </c>
      <c r="D37" s="76" t="s">
        <v>68</v>
      </c>
      <c r="E37" s="76" t="s">
        <v>69</v>
      </c>
      <c r="F37" s="76" t="s">
        <v>20</v>
      </c>
      <c r="G37" s="76" t="s">
        <v>21</v>
      </c>
      <c r="H37" s="76" t="s">
        <v>70</v>
      </c>
      <c r="I37" s="76" t="s">
        <v>51</v>
      </c>
      <c r="J37" s="76" t="s">
        <v>5</v>
      </c>
      <c r="K37" s="76" t="s">
        <v>4</v>
      </c>
      <c r="L37" s="76" t="s">
        <v>53</v>
      </c>
      <c r="M37" s="76" t="s">
        <v>71</v>
      </c>
      <c r="N37" s="76" t="s">
        <v>72</v>
      </c>
      <c r="O37" s="76" t="s">
        <v>73</v>
      </c>
      <c r="P37" s="76" t="s">
        <v>74</v>
      </c>
      <c r="Q37" s="76" t="s">
        <v>75</v>
      </c>
      <c r="R37" s="77" t="s">
        <v>76</v>
      </c>
      <c r="T37" s="10"/>
      <c r="U37" s="10"/>
      <c r="V37" s="10"/>
      <c r="W37" s="10"/>
      <c r="X37" s="10"/>
    </row>
    <row r="38" spans="1:25" x14ac:dyDescent="0.25">
      <c r="A38" s="3"/>
      <c r="B38" s="142"/>
      <c r="C38" s="25"/>
      <c r="D38" s="25"/>
      <c r="E38" s="25"/>
      <c r="F38" s="30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1"/>
      <c r="R38" s="109"/>
      <c r="T38" s="10"/>
      <c r="U38" s="10"/>
      <c r="V38" s="10"/>
      <c r="W38" s="10"/>
      <c r="X38" s="10"/>
    </row>
    <row r="39" spans="1:25" x14ac:dyDescent="0.25">
      <c r="A39" s="3"/>
      <c r="B39" s="14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31"/>
      <c r="R39" s="109"/>
      <c r="T39" s="10"/>
      <c r="U39" s="10"/>
      <c r="V39" s="10"/>
      <c r="W39" s="10"/>
      <c r="X39" s="10"/>
    </row>
    <row r="40" spans="1:25" x14ac:dyDescent="0.25">
      <c r="A40" s="3"/>
      <c r="B40" s="140"/>
      <c r="C40" s="66"/>
      <c r="D40" s="66"/>
      <c r="E40" s="66"/>
      <c r="F40" s="138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84"/>
      <c r="R40" s="114"/>
      <c r="T40" s="10"/>
      <c r="U40" s="10"/>
      <c r="V40" s="10"/>
      <c r="W40" s="10"/>
      <c r="X40" s="10"/>
    </row>
    <row r="41" spans="1:25" x14ac:dyDescent="0.25">
      <c r="A41" s="3"/>
      <c r="B41" s="140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84"/>
      <c r="R41" s="114"/>
      <c r="T41" s="10"/>
      <c r="U41" s="10"/>
      <c r="V41" s="10"/>
      <c r="W41" s="10"/>
      <c r="X41" s="10"/>
    </row>
    <row r="42" spans="1:25" x14ac:dyDescent="0.25">
      <c r="A42" s="3"/>
      <c r="B42" s="14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31"/>
      <c r="R42" s="109"/>
      <c r="T42" s="10"/>
      <c r="U42" s="10"/>
      <c r="V42" s="10"/>
      <c r="W42" s="10"/>
      <c r="X42" s="10"/>
    </row>
    <row r="43" spans="1:25" x14ac:dyDescent="0.25">
      <c r="A43" s="139"/>
      <c r="B43" s="142"/>
      <c r="C43" s="25"/>
      <c r="D43" s="25"/>
      <c r="E43" s="25"/>
      <c r="F43" s="30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31"/>
      <c r="R43" s="109"/>
      <c r="T43" s="10"/>
      <c r="U43" s="10"/>
      <c r="V43" s="10"/>
      <c r="W43" s="10"/>
      <c r="X43" s="10"/>
    </row>
    <row r="44" spans="1:25" x14ac:dyDescent="0.25">
      <c r="A44" s="3"/>
      <c r="B44" s="111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84"/>
      <c r="R44" s="114"/>
      <c r="T44" s="10"/>
      <c r="U44" s="10"/>
      <c r="V44" s="10"/>
      <c r="W44" s="10"/>
      <c r="X44" s="10"/>
    </row>
    <row r="45" spans="1:25" x14ac:dyDescent="0.25">
      <c r="A45" s="3"/>
      <c r="B45" s="140"/>
      <c r="C45" s="66"/>
      <c r="D45" s="66"/>
      <c r="E45" s="66"/>
      <c r="F45" s="138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84"/>
      <c r="R45" s="114"/>
      <c r="T45" s="10"/>
      <c r="U45" s="10"/>
      <c r="V45" s="10"/>
      <c r="W45" s="10"/>
      <c r="X45" s="10"/>
    </row>
    <row r="46" spans="1:25" x14ac:dyDescent="0.25">
      <c r="A46" s="3"/>
      <c r="B46" s="172" t="s">
        <v>65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6"/>
      <c r="R46" s="177"/>
    </row>
    <row r="47" spans="1:25" x14ac:dyDescent="0.25">
      <c r="Q47" s="16"/>
    </row>
  </sheetData>
  <sortState xmlns:xlrd2="http://schemas.microsoft.com/office/spreadsheetml/2017/richdata2" ref="A12:X33">
    <sortCondition ref="A14:A33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57722-EC68-46F7-90A2-1D9B11D79F65}">
  <sheetPr>
    <pageSetUpPr fitToPage="1"/>
  </sheetPr>
  <dimension ref="A1:AX68"/>
  <sheetViews>
    <sheetView showGridLines="0" workbookViewId="0"/>
  </sheetViews>
  <sheetFormatPr defaultRowHeight="15" x14ac:dyDescent="0.25"/>
  <cols>
    <col min="1" max="1" width="20.5703125" customWidth="1"/>
    <col min="2" max="2" width="18" customWidth="1"/>
    <col min="3" max="3" width="7.42578125" bestFit="1" customWidth="1"/>
    <col min="4" max="4" width="6.7109375" bestFit="1" customWidth="1"/>
    <col min="5" max="5" width="4.7109375" customWidth="1"/>
    <col min="6" max="6" width="7.5703125" customWidth="1"/>
    <col min="7" max="7" width="5.85546875" bestFit="1" customWidth="1"/>
    <col min="8" max="8" width="4.42578125" bestFit="1" customWidth="1"/>
    <col min="9" max="9" width="4.85546875" customWidth="1"/>
    <col min="10" max="10" width="5.28515625" customWidth="1"/>
    <col min="11" max="11" width="6.85546875" bestFit="1" customWidth="1"/>
    <col min="12" max="12" width="6.5703125" bestFit="1" customWidth="1"/>
    <col min="13" max="15" width="4.7109375" customWidth="1"/>
    <col min="16" max="16" width="5.140625" customWidth="1"/>
    <col min="17" max="17" width="6.7109375" customWidth="1"/>
    <col min="18" max="18" width="6.140625" customWidth="1"/>
    <col min="19" max="20" width="4.7109375" customWidth="1"/>
    <col min="21" max="24" width="6.7109375" customWidth="1"/>
  </cols>
  <sheetData>
    <row r="1" spans="1:15" ht="18.75" x14ac:dyDescent="0.3">
      <c r="A1" s="4" t="s">
        <v>129</v>
      </c>
      <c r="D1" s="105" t="s">
        <v>170</v>
      </c>
    </row>
    <row r="2" spans="1:15" ht="18.75" x14ac:dyDescent="0.3">
      <c r="A2" s="4"/>
    </row>
    <row r="3" spans="1:15" x14ac:dyDescent="0.25"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10</v>
      </c>
      <c r="I3" s="6" t="s">
        <v>40</v>
      </c>
      <c r="J3" s="6" t="s">
        <v>41</v>
      </c>
      <c r="K3" s="6" t="s">
        <v>42</v>
      </c>
      <c r="L3" s="6" t="s">
        <v>43</v>
      </c>
      <c r="N3" s="3" t="s">
        <v>44</v>
      </c>
      <c r="O3" s="3"/>
    </row>
    <row r="4" spans="1:15" x14ac:dyDescent="0.25">
      <c r="A4" s="7" t="s">
        <v>45</v>
      </c>
      <c r="B4" t="s">
        <v>119</v>
      </c>
      <c r="C4" s="55" t="s">
        <v>132</v>
      </c>
      <c r="D4" s="58">
        <v>0.5</v>
      </c>
      <c r="E4" s="9" t="s">
        <v>84</v>
      </c>
      <c r="F4" s="9" t="s">
        <v>136</v>
      </c>
      <c r="G4" s="9" t="s">
        <v>122</v>
      </c>
      <c r="H4" s="10">
        <v>170</v>
      </c>
      <c r="I4" s="10">
        <v>175</v>
      </c>
      <c r="J4" s="9">
        <f>H4-I4</f>
        <v>-5</v>
      </c>
      <c r="K4" s="9" t="s">
        <v>126</v>
      </c>
      <c r="L4" s="10" t="s">
        <v>86</v>
      </c>
    </row>
    <row r="5" spans="1:15" x14ac:dyDescent="0.25">
      <c r="B5" t="s">
        <v>120</v>
      </c>
      <c r="C5" s="11" t="s">
        <v>137</v>
      </c>
      <c r="D5" s="59">
        <v>0.35399999999999998</v>
      </c>
      <c r="E5" s="70" t="s">
        <v>138</v>
      </c>
      <c r="F5" s="11" t="s">
        <v>139</v>
      </c>
      <c r="G5" s="11" t="s">
        <v>141</v>
      </c>
      <c r="H5" s="1">
        <v>184</v>
      </c>
      <c r="I5" s="1">
        <v>212</v>
      </c>
      <c r="J5" s="9">
        <f t="shared" ref="J5:J6" si="0">H5-I5</f>
        <v>-28</v>
      </c>
      <c r="K5" s="11" t="s">
        <v>143</v>
      </c>
      <c r="L5" s="1" t="s">
        <v>85</v>
      </c>
    </row>
    <row r="6" spans="1:15" x14ac:dyDescent="0.25">
      <c r="B6" t="s">
        <v>121</v>
      </c>
      <c r="C6" s="20" t="s">
        <v>166</v>
      </c>
      <c r="D6" s="59">
        <v>0.3</v>
      </c>
      <c r="E6" s="11" t="s">
        <v>168</v>
      </c>
      <c r="F6" s="57" t="s">
        <v>140</v>
      </c>
      <c r="G6" s="11" t="s">
        <v>142</v>
      </c>
      <c r="H6" s="1">
        <v>171</v>
      </c>
      <c r="I6" s="1">
        <v>234</v>
      </c>
      <c r="J6" s="9">
        <f t="shared" si="0"/>
        <v>-63</v>
      </c>
      <c r="K6" s="11" t="s">
        <v>111</v>
      </c>
      <c r="L6" s="1" t="s">
        <v>125</v>
      </c>
    </row>
    <row r="7" spans="1:15" x14ac:dyDescent="0.25">
      <c r="B7" s="2"/>
      <c r="C7" s="1"/>
      <c r="D7" s="60"/>
      <c r="E7" s="1"/>
      <c r="F7" s="1"/>
      <c r="G7" s="1"/>
      <c r="H7" s="1"/>
      <c r="I7" s="1"/>
      <c r="J7" s="9"/>
      <c r="K7" s="1"/>
      <c r="L7" s="1"/>
    </row>
    <row r="8" spans="1:15" x14ac:dyDescent="0.25">
      <c r="A8" s="7" t="s">
        <v>46</v>
      </c>
      <c r="B8" s="2" t="s">
        <v>116</v>
      </c>
      <c r="C8" s="20" t="s">
        <v>151</v>
      </c>
      <c r="D8" s="68" t="s">
        <v>144</v>
      </c>
      <c r="E8" s="56" t="s">
        <v>84</v>
      </c>
      <c r="F8" s="11" t="s">
        <v>147</v>
      </c>
      <c r="G8" s="11" t="s">
        <v>123</v>
      </c>
      <c r="H8" s="1">
        <v>238</v>
      </c>
      <c r="I8" s="1">
        <v>127</v>
      </c>
      <c r="J8" s="9">
        <f>H8-I8</f>
        <v>111</v>
      </c>
      <c r="K8" s="11" t="s">
        <v>124</v>
      </c>
      <c r="L8" s="1" t="s">
        <v>85</v>
      </c>
    </row>
    <row r="9" spans="1:15" x14ac:dyDescent="0.25">
      <c r="B9" s="2" t="s">
        <v>117</v>
      </c>
      <c r="C9" s="20" t="s">
        <v>131</v>
      </c>
      <c r="D9" s="68" t="s">
        <v>167</v>
      </c>
      <c r="E9" s="11">
        <v>1</v>
      </c>
      <c r="F9" s="11" t="s">
        <v>134</v>
      </c>
      <c r="G9" s="11" t="s">
        <v>135</v>
      </c>
      <c r="H9" s="1">
        <v>214</v>
      </c>
      <c r="I9" s="1">
        <v>130</v>
      </c>
      <c r="J9" s="9">
        <f>H9-I9</f>
        <v>84</v>
      </c>
      <c r="K9" s="20" t="s">
        <v>112</v>
      </c>
      <c r="L9" s="1" t="s">
        <v>85</v>
      </c>
    </row>
    <row r="10" spans="1:15" x14ac:dyDescent="0.25">
      <c r="B10" s="2" t="s">
        <v>118</v>
      </c>
      <c r="C10" s="57" t="s">
        <v>145</v>
      </c>
      <c r="D10" s="68" t="s">
        <v>146</v>
      </c>
      <c r="E10" s="11">
        <v>14</v>
      </c>
      <c r="F10" s="11" t="s">
        <v>113</v>
      </c>
      <c r="G10" s="11" t="s">
        <v>148</v>
      </c>
      <c r="H10" s="1">
        <v>164</v>
      </c>
      <c r="I10" s="1">
        <v>250</v>
      </c>
      <c r="J10" s="9">
        <f>H10-I10</f>
        <v>-86</v>
      </c>
      <c r="K10" s="11" t="s">
        <v>111</v>
      </c>
      <c r="L10" s="1" t="s">
        <v>87</v>
      </c>
    </row>
    <row r="11" spans="1:15" x14ac:dyDescent="0.25">
      <c r="B11" s="2"/>
      <c r="C11" s="57"/>
      <c r="D11" s="68"/>
      <c r="E11" s="11"/>
      <c r="F11" s="11"/>
      <c r="G11" s="11"/>
      <c r="H11" s="1"/>
      <c r="I11" s="1"/>
      <c r="J11" s="9"/>
      <c r="K11" s="11"/>
      <c r="L11" s="1"/>
    </row>
    <row r="12" spans="1:15" x14ac:dyDescent="0.25">
      <c r="A12" s="6" t="s">
        <v>149</v>
      </c>
      <c r="B12" s="2" t="s">
        <v>116</v>
      </c>
      <c r="C12" s="20" t="s">
        <v>151</v>
      </c>
      <c r="D12" s="68" t="s">
        <v>144</v>
      </c>
      <c r="E12" s="56" t="s">
        <v>84</v>
      </c>
      <c r="F12" s="11" t="s">
        <v>147</v>
      </c>
      <c r="G12" s="11" t="s">
        <v>123</v>
      </c>
      <c r="H12" s="1">
        <v>238</v>
      </c>
      <c r="I12" s="1">
        <v>127</v>
      </c>
      <c r="J12" s="9">
        <f>H12-I12</f>
        <v>111</v>
      </c>
      <c r="K12" s="11" t="s">
        <v>124</v>
      </c>
      <c r="L12" s="1" t="s">
        <v>85</v>
      </c>
    </row>
    <row r="13" spans="1:15" x14ac:dyDescent="0.25">
      <c r="B13" s="2" t="s">
        <v>117</v>
      </c>
      <c r="C13" s="20" t="s">
        <v>131</v>
      </c>
      <c r="D13" s="68" t="s">
        <v>133</v>
      </c>
      <c r="E13" s="11">
        <v>1</v>
      </c>
      <c r="F13" s="11" t="s">
        <v>134</v>
      </c>
      <c r="G13" s="11" t="s">
        <v>135</v>
      </c>
      <c r="H13" s="1">
        <v>214</v>
      </c>
      <c r="I13" s="1">
        <v>130</v>
      </c>
      <c r="J13" s="9">
        <f>H13-I13</f>
        <v>84</v>
      </c>
      <c r="K13" s="20" t="s">
        <v>112</v>
      </c>
      <c r="L13" s="1" t="s">
        <v>85</v>
      </c>
    </row>
    <row r="14" spans="1:15" x14ac:dyDescent="0.25">
      <c r="B14" t="s">
        <v>119</v>
      </c>
      <c r="C14" s="55" t="s">
        <v>132</v>
      </c>
      <c r="D14" s="58">
        <v>0.5</v>
      </c>
      <c r="E14" s="9">
        <v>8</v>
      </c>
      <c r="F14" s="9" t="s">
        <v>136</v>
      </c>
      <c r="G14" s="9" t="s">
        <v>122</v>
      </c>
      <c r="H14" s="10">
        <v>170</v>
      </c>
      <c r="I14" s="10">
        <v>175</v>
      </c>
      <c r="J14" s="9">
        <f>H14-I14</f>
        <v>-5</v>
      </c>
      <c r="K14" s="9" t="s">
        <v>126</v>
      </c>
      <c r="L14" s="10" t="s">
        <v>86</v>
      </c>
    </row>
    <row r="15" spans="1:15" x14ac:dyDescent="0.25">
      <c r="B15" t="s">
        <v>120</v>
      </c>
      <c r="C15" s="11" t="s">
        <v>137</v>
      </c>
      <c r="D15" s="59">
        <v>0.35399999999999998</v>
      </c>
      <c r="E15" s="70" t="s">
        <v>150</v>
      </c>
      <c r="F15" s="11" t="s">
        <v>139</v>
      </c>
      <c r="G15" s="11" t="s">
        <v>141</v>
      </c>
      <c r="H15" s="1">
        <v>184</v>
      </c>
      <c r="I15" s="1">
        <v>212</v>
      </c>
      <c r="J15" s="9">
        <f t="shared" ref="J15:J16" si="1">H15-I15</f>
        <v>-28</v>
      </c>
      <c r="K15" s="11" t="s">
        <v>143</v>
      </c>
      <c r="L15" s="1" t="s">
        <v>85</v>
      </c>
    </row>
    <row r="16" spans="1:15" x14ac:dyDescent="0.25">
      <c r="B16" t="s">
        <v>121</v>
      </c>
      <c r="C16" s="20" t="s">
        <v>166</v>
      </c>
      <c r="D16" s="59">
        <v>0.34100000000000003</v>
      </c>
      <c r="E16" s="11" t="s">
        <v>169</v>
      </c>
      <c r="F16" s="57" t="s">
        <v>140</v>
      </c>
      <c r="G16" s="11" t="s">
        <v>142</v>
      </c>
      <c r="H16" s="1">
        <v>171</v>
      </c>
      <c r="I16" s="1">
        <v>234</v>
      </c>
      <c r="J16" s="9">
        <f t="shared" si="1"/>
        <v>-63</v>
      </c>
      <c r="K16" s="11" t="s">
        <v>111</v>
      </c>
      <c r="L16" s="1" t="s">
        <v>125</v>
      </c>
    </row>
    <row r="17" spans="1:24" x14ac:dyDescent="0.25">
      <c r="B17" s="2" t="s">
        <v>118</v>
      </c>
      <c r="C17" s="57" t="s">
        <v>145</v>
      </c>
      <c r="D17" s="68" t="s">
        <v>146</v>
      </c>
      <c r="E17" s="11">
        <v>14</v>
      </c>
      <c r="F17" s="11" t="s">
        <v>113</v>
      </c>
      <c r="G17" s="11" t="s">
        <v>148</v>
      </c>
      <c r="H17" s="1">
        <v>164</v>
      </c>
      <c r="I17" s="1">
        <v>250</v>
      </c>
      <c r="J17" s="9">
        <f>H17-I17</f>
        <v>-86</v>
      </c>
      <c r="K17" s="11" t="s">
        <v>111</v>
      </c>
      <c r="L17" s="1" t="s">
        <v>87</v>
      </c>
    </row>
    <row r="19" spans="1:24" x14ac:dyDescent="0.25">
      <c r="B19" s="2"/>
      <c r="C19" s="57"/>
      <c r="D19" s="68"/>
      <c r="E19" s="11"/>
      <c r="F19" s="11"/>
      <c r="G19" s="11"/>
      <c r="H19" s="1"/>
      <c r="I19" s="1"/>
      <c r="J19" s="9"/>
      <c r="K19" s="11"/>
      <c r="L19" s="1"/>
    </row>
    <row r="22" spans="1:24" ht="15.75" thickBot="1" x14ac:dyDescent="0.3">
      <c r="A22" s="3" t="s">
        <v>109</v>
      </c>
      <c r="B22" s="6" t="s">
        <v>17</v>
      </c>
      <c r="C22" s="6" t="s">
        <v>48</v>
      </c>
      <c r="D22" s="6" t="s">
        <v>49</v>
      </c>
      <c r="E22" s="6" t="s">
        <v>0</v>
      </c>
      <c r="F22" s="6" t="s">
        <v>1</v>
      </c>
      <c r="G22" s="6" t="s">
        <v>2</v>
      </c>
      <c r="H22" s="6" t="s">
        <v>9</v>
      </c>
      <c r="I22" s="6" t="s">
        <v>11</v>
      </c>
      <c r="J22" s="6" t="s">
        <v>50</v>
      </c>
      <c r="K22" s="6" t="s">
        <v>51</v>
      </c>
      <c r="L22" s="6" t="s">
        <v>3</v>
      </c>
      <c r="M22" s="6" t="s">
        <v>4</v>
      </c>
      <c r="N22" s="6" t="s">
        <v>52</v>
      </c>
      <c r="O22" s="6" t="s">
        <v>5</v>
      </c>
      <c r="P22" s="6" t="s">
        <v>53</v>
      </c>
      <c r="Q22" s="6" t="s">
        <v>54</v>
      </c>
      <c r="R22" s="6" t="s">
        <v>55</v>
      </c>
      <c r="S22" s="6" t="s">
        <v>56</v>
      </c>
      <c r="T22" s="6" t="s">
        <v>57</v>
      </c>
      <c r="U22" s="6" t="s">
        <v>58</v>
      </c>
      <c r="V22" s="6" t="s">
        <v>59</v>
      </c>
      <c r="W22" s="6" t="s">
        <v>60</v>
      </c>
      <c r="X22" s="6" t="s">
        <v>61</v>
      </c>
    </row>
    <row r="23" spans="1:24" x14ac:dyDescent="0.25">
      <c r="A23" s="10"/>
      <c r="B23" s="35" t="s">
        <v>16</v>
      </c>
      <c r="C23" s="37">
        <v>3</v>
      </c>
      <c r="D23" s="37">
        <v>11</v>
      </c>
      <c r="E23" s="36">
        <v>6</v>
      </c>
      <c r="F23" s="37">
        <v>4</v>
      </c>
      <c r="G23" s="36">
        <v>3</v>
      </c>
      <c r="H23" s="36">
        <v>3</v>
      </c>
      <c r="I23" s="36">
        <v>0</v>
      </c>
      <c r="J23" s="36">
        <v>0</v>
      </c>
      <c r="K23" s="36">
        <v>0</v>
      </c>
      <c r="L23" s="36">
        <v>0</v>
      </c>
      <c r="M23" s="37">
        <v>4</v>
      </c>
      <c r="N23" s="36">
        <v>0</v>
      </c>
      <c r="O23" s="36">
        <v>1</v>
      </c>
      <c r="P23" s="36">
        <v>1</v>
      </c>
      <c r="Q23" s="36">
        <v>0</v>
      </c>
      <c r="R23" s="36">
        <v>0</v>
      </c>
      <c r="S23" s="37">
        <v>2</v>
      </c>
      <c r="T23" s="36">
        <v>0</v>
      </c>
      <c r="U23" s="53">
        <f>(G23+M23+P23)/(E23+M23+P23+N23)</f>
        <v>0.72727272727272729</v>
      </c>
      <c r="V23" s="38">
        <f>(H23+I23*2+J23*3+K23*4)/E23</f>
        <v>0.5</v>
      </c>
      <c r="W23" s="38">
        <f>U23+V23</f>
        <v>1.2272727272727273</v>
      </c>
      <c r="X23" s="39">
        <f>G23/E23</f>
        <v>0.5</v>
      </c>
    </row>
    <row r="24" spans="1:24" x14ac:dyDescent="0.25">
      <c r="A24" s="10"/>
      <c r="B24" s="40" t="s">
        <v>14</v>
      </c>
      <c r="C24" s="34">
        <v>3</v>
      </c>
      <c r="D24" s="25">
        <v>10</v>
      </c>
      <c r="E24" s="25">
        <v>7</v>
      </c>
      <c r="F24" s="25">
        <v>2</v>
      </c>
      <c r="G24" s="25">
        <v>2</v>
      </c>
      <c r="H24" s="25">
        <v>1</v>
      </c>
      <c r="I24" s="25">
        <v>1</v>
      </c>
      <c r="J24" s="25">
        <v>0</v>
      </c>
      <c r="K24" s="25">
        <v>0</v>
      </c>
      <c r="L24" s="25">
        <v>1</v>
      </c>
      <c r="M24" s="25">
        <v>1</v>
      </c>
      <c r="N24" s="25">
        <v>0</v>
      </c>
      <c r="O24" s="25">
        <v>2</v>
      </c>
      <c r="P24" s="25">
        <v>1</v>
      </c>
      <c r="Q24" s="25">
        <v>0</v>
      </c>
      <c r="R24" s="25">
        <v>0</v>
      </c>
      <c r="S24" s="25">
        <v>0</v>
      </c>
      <c r="T24" s="25">
        <v>0</v>
      </c>
      <c r="U24" s="26">
        <f>(G24+M24+P24)/(E24+M24+P24+N24)</f>
        <v>0.44444444444444442</v>
      </c>
      <c r="V24" s="26">
        <f>(H24+I24*2+J24*3+K24*4)/E24</f>
        <v>0.42857142857142855</v>
      </c>
      <c r="W24" s="26">
        <f>U24+V24</f>
        <v>0.87301587301587302</v>
      </c>
      <c r="X24" s="27">
        <f>G24/E24</f>
        <v>0.2857142857142857</v>
      </c>
    </row>
    <row r="25" spans="1:24" x14ac:dyDescent="0.25">
      <c r="A25" s="10"/>
      <c r="B25" s="40" t="s">
        <v>15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6">
        <v>0</v>
      </c>
      <c r="V25" s="26">
        <v>0</v>
      </c>
      <c r="W25" s="26">
        <v>0</v>
      </c>
      <c r="X25" s="27">
        <v>0</v>
      </c>
    </row>
    <row r="26" spans="1:24" x14ac:dyDescent="0.25">
      <c r="A26" s="10"/>
      <c r="B26" s="40" t="s">
        <v>64</v>
      </c>
      <c r="C26" s="25">
        <v>2</v>
      </c>
      <c r="D26" s="25">
        <v>7</v>
      </c>
      <c r="E26" s="25">
        <v>5</v>
      </c>
      <c r="F26" s="25">
        <v>2</v>
      </c>
      <c r="G26" s="25">
        <v>2</v>
      </c>
      <c r="H26" s="25">
        <v>0</v>
      </c>
      <c r="I26" s="34">
        <v>2</v>
      </c>
      <c r="J26" s="25">
        <v>0</v>
      </c>
      <c r="K26" s="25">
        <v>0</v>
      </c>
      <c r="L26" s="25">
        <v>1</v>
      </c>
      <c r="M26" s="25">
        <v>2</v>
      </c>
      <c r="N26" s="25">
        <v>0</v>
      </c>
      <c r="O26" s="25">
        <v>1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6">
        <f t="shared" ref="U26:U35" si="2">(G26+M26+P26)/(E26+M26+P26+N26)</f>
        <v>0.5714285714285714</v>
      </c>
      <c r="V26" s="26">
        <f t="shared" ref="V26:V32" si="3">(H26+I26*2+J26*3+K26*4)/E26</f>
        <v>0.8</v>
      </c>
      <c r="W26" s="42">
        <f t="shared" ref="W26:W32" si="4">U26+V26</f>
        <v>1.3714285714285714</v>
      </c>
      <c r="X26" s="27">
        <f t="shared" ref="X26:X32" si="5">G26/E26</f>
        <v>0.4</v>
      </c>
    </row>
    <row r="27" spans="1:24" x14ac:dyDescent="0.25">
      <c r="A27" s="10"/>
      <c r="B27" s="40" t="s">
        <v>30</v>
      </c>
      <c r="C27" s="34">
        <v>3</v>
      </c>
      <c r="D27" s="34">
        <v>11</v>
      </c>
      <c r="E27" s="25">
        <v>9</v>
      </c>
      <c r="F27" s="25">
        <v>0</v>
      </c>
      <c r="G27" s="25">
        <v>3</v>
      </c>
      <c r="H27" s="25">
        <v>2</v>
      </c>
      <c r="I27" s="25">
        <v>1</v>
      </c>
      <c r="J27" s="25">
        <v>0</v>
      </c>
      <c r="K27" s="25">
        <v>0</v>
      </c>
      <c r="L27" s="25">
        <v>1</v>
      </c>
      <c r="M27" s="25">
        <v>2</v>
      </c>
      <c r="N27" s="25">
        <v>0</v>
      </c>
      <c r="O27" s="34">
        <v>0</v>
      </c>
      <c r="P27" s="25">
        <v>0</v>
      </c>
      <c r="Q27" s="25">
        <v>1</v>
      </c>
      <c r="R27" s="25">
        <v>1</v>
      </c>
      <c r="S27" s="25">
        <v>1</v>
      </c>
      <c r="T27" s="25">
        <v>0</v>
      </c>
      <c r="U27" s="26">
        <f t="shared" si="2"/>
        <v>0.45454545454545453</v>
      </c>
      <c r="V27" s="26">
        <f t="shared" si="3"/>
        <v>0.44444444444444442</v>
      </c>
      <c r="W27" s="26">
        <f t="shared" si="4"/>
        <v>0.89898989898989901</v>
      </c>
      <c r="X27" s="27">
        <f t="shared" si="5"/>
        <v>0.33333333333333331</v>
      </c>
    </row>
    <row r="28" spans="1:24" x14ac:dyDescent="0.25">
      <c r="A28" s="10"/>
      <c r="B28" s="41" t="s">
        <v>130</v>
      </c>
      <c r="C28" s="10">
        <v>1</v>
      </c>
      <c r="D28" s="10">
        <v>4</v>
      </c>
      <c r="E28" s="10">
        <v>3</v>
      </c>
      <c r="F28" s="10">
        <v>1</v>
      </c>
      <c r="G28" s="10">
        <v>1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1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2">
        <f t="shared" si="2"/>
        <v>0.5</v>
      </c>
      <c r="V28" s="12">
        <f t="shared" si="3"/>
        <v>0.33333333333333331</v>
      </c>
      <c r="W28" s="12">
        <f t="shared" si="4"/>
        <v>0.83333333333333326</v>
      </c>
      <c r="X28" s="18">
        <f t="shared" si="5"/>
        <v>0.33333333333333331</v>
      </c>
    </row>
    <row r="29" spans="1:24" x14ac:dyDescent="0.25">
      <c r="A29" s="10"/>
      <c r="B29" s="41" t="s">
        <v>32</v>
      </c>
      <c r="C29" s="10">
        <v>1</v>
      </c>
      <c r="D29" s="10">
        <v>5</v>
      </c>
      <c r="E29" s="10">
        <v>4</v>
      </c>
      <c r="F29" s="10">
        <v>2</v>
      </c>
      <c r="G29" s="10">
        <v>1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1</v>
      </c>
      <c r="N29" s="10">
        <v>0</v>
      </c>
      <c r="O29" s="10">
        <v>0</v>
      </c>
      <c r="P29" s="10">
        <v>0</v>
      </c>
      <c r="Q29" s="10">
        <v>2</v>
      </c>
      <c r="R29" s="10">
        <v>0</v>
      </c>
      <c r="S29" s="10">
        <v>0</v>
      </c>
      <c r="T29" s="10">
        <v>0</v>
      </c>
      <c r="U29" s="12">
        <f t="shared" si="2"/>
        <v>0.4</v>
      </c>
      <c r="V29" s="12">
        <f t="shared" si="3"/>
        <v>0.25</v>
      </c>
      <c r="W29" s="12">
        <f t="shared" si="4"/>
        <v>0.65</v>
      </c>
      <c r="X29" s="18">
        <f t="shared" si="5"/>
        <v>0.25</v>
      </c>
    </row>
    <row r="30" spans="1:24" x14ac:dyDescent="0.25">
      <c r="A30" s="10"/>
      <c r="B30" s="41" t="s">
        <v>63</v>
      </c>
      <c r="C30" s="10">
        <v>2</v>
      </c>
      <c r="D30" s="10">
        <v>5</v>
      </c>
      <c r="E30" s="10">
        <v>3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10">
        <v>0</v>
      </c>
      <c r="O30" s="10">
        <v>0</v>
      </c>
      <c r="P30" s="10">
        <v>1</v>
      </c>
      <c r="Q30" s="10">
        <v>0</v>
      </c>
      <c r="R30" s="10">
        <v>1</v>
      </c>
      <c r="S30" s="10">
        <v>0</v>
      </c>
      <c r="T30" s="10">
        <v>0</v>
      </c>
      <c r="U30" s="12">
        <f t="shared" si="2"/>
        <v>0.4</v>
      </c>
      <c r="V30" s="12">
        <f t="shared" si="3"/>
        <v>0</v>
      </c>
      <c r="W30" s="12">
        <f t="shared" si="4"/>
        <v>0.4</v>
      </c>
      <c r="X30" s="18">
        <f t="shared" si="5"/>
        <v>0</v>
      </c>
    </row>
    <row r="31" spans="1:24" x14ac:dyDescent="0.25">
      <c r="A31" s="10"/>
      <c r="B31" s="48" t="s">
        <v>78</v>
      </c>
      <c r="C31" s="10">
        <v>1</v>
      </c>
      <c r="D31" s="10">
        <v>3</v>
      </c>
      <c r="E31" s="10">
        <v>3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1</v>
      </c>
      <c r="M31" s="10">
        <v>0</v>
      </c>
      <c r="N31" s="10">
        <v>0</v>
      </c>
      <c r="O31" s="10">
        <v>1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2">
        <f t="shared" si="2"/>
        <v>0</v>
      </c>
      <c r="V31" s="12">
        <f t="shared" si="3"/>
        <v>0</v>
      </c>
      <c r="W31" s="12">
        <f t="shared" si="4"/>
        <v>0</v>
      </c>
      <c r="X31" s="18">
        <f t="shared" si="5"/>
        <v>0</v>
      </c>
    </row>
    <row r="32" spans="1:24" x14ac:dyDescent="0.25">
      <c r="A32" s="10"/>
      <c r="B32" s="41" t="s">
        <v>7</v>
      </c>
      <c r="C32" s="10">
        <v>2</v>
      </c>
      <c r="D32" s="10">
        <v>9</v>
      </c>
      <c r="E32" s="10">
        <v>8</v>
      </c>
      <c r="F32" s="10">
        <v>1</v>
      </c>
      <c r="G32" s="10">
        <v>2</v>
      </c>
      <c r="H32" s="10">
        <v>2</v>
      </c>
      <c r="I32" s="10">
        <v>0</v>
      </c>
      <c r="J32" s="10">
        <v>0</v>
      </c>
      <c r="K32" s="10">
        <v>0</v>
      </c>
      <c r="L32" s="10">
        <v>1</v>
      </c>
      <c r="M32" s="10">
        <v>0</v>
      </c>
      <c r="N32" s="10">
        <v>0</v>
      </c>
      <c r="O32" s="10">
        <v>2</v>
      </c>
      <c r="P32" s="10">
        <v>1</v>
      </c>
      <c r="Q32" s="10">
        <v>0</v>
      </c>
      <c r="R32" s="10">
        <v>1</v>
      </c>
      <c r="S32" s="10">
        <v>0</v>
      </c>
      <c r="T32" s="10">
        <v>0</v>
      </c>
      <c r="U32" s="12">
        <f t="shared" si="2"/>
        <v>0.33333333333333331</v>
      </c>
      <c r="V32" s="12">
        <f t="shared" si="3"/>
        <v>0.25</v>
      </c>
      <c r="W32" s="12">
        <f t="shared" si="4"/>
        <v>0.58333333333333326</v>
      </c>
      <c r="X32" s="18">
        <f t="shared" si="5"/>
        <v>0.25</v>
      </c>
    </row>
    <row r="33" spans="1:50" x14ac:dyDescent="0.25">
      <c r="A33" s="10"/>
      <c r="B33" s="71" t="s">
        <v>27</v>
      </c>
      <c r="C33" s="25">
        <v>1</v>
      </c>
      <c r="D33" s="25">
        <v>2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2</v>
      </c>
      <c r="M33" s="25">
        <v>0</v>
      </c>
      <c r="N33" s="25">
        <v>2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6">
        <f t="shared" si="2"/>
        <v>0</v>
      </c>
      <c r="V33" s="26">
        <v>0</v>
      </c>
      <c r="W33" s="26">
        <v>0</v>
      </c>
      <c r="X33" s="27">
        <v>0</v>
      </c>
      <c r="AX33" s="69"/>
    </row>
    <row r="34" spans="1:50" x14ac:dyDescent="0.25">
      <c r="A34" s="10"/>
      <c r="B34" s="71" t="s">
        <v>31</v>
      </c>
      <c r="C34" s="25">
        <v>1</v>
      </c>
      <c r="D34" s="25">
        <v>2</v>
      </c>
      <c r="E34" s="25">
        <v>2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1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6">
        <f t="shared" si="2"/>
        <v>0</v>
      </c>
      <c r="V34" s="26">
        <v>0</v>
      </c>
      <c r="W34" s="26">
        <v>0</v>
      </c>
      <c r="X34" s="27">
        <v>0</v>
      </c>
    </row>
    <row r="35" spans="1:50" x14ac:dyDescent="0.25">
      <c r="A35" s="10"/>
      <c r="B35" s="40" t="s">
        <v>28</v>
      </c>
      <c r="C35" s="34">
        <v>3</v>
      </c>
      <c r="D35" s="34">
        <v>11</v>
      </c>
      <c r="E35" s="34">
        <v>10</v>
      </c>
      <c r="F35" s="25">
        <v>2</v>
      </c>
      <c r="G35" s="34">
        <v>6</v>
      </c>
      <c r="H35" s="34">
        <v>4</v>
      </c>
      <c r="I35" s="34">
        <v>2</v>
      </c>
      <c r="J35" s="25">
        <v>0</v>
      </c>
      <c r="K35" s="25">
        <v>0</v>
      </c>
      <c r="L35" s="34">
        <v>7</v>
      </c>
      <c r="M35" s="25">
        <v>0</v>
      </c>
      <c r="N35" s="25">
        <v>1</v>
      </c>
      <c r="O35" s="34">
        <v>0</v>
      </c>
      <c r="P35" s="25">
        <v>0</v>
      </c>
      <c r="Q35" s="25">
        <v>0</v>
      </c>
      <c r="R35" s="25">
        <v>1</v>
      </c>
      <c r="S35" s="25">
        <v>1</v>
      </c>
      <c r="T35" s="25">
        <v>0</v>
      </c>
      <c r="U35" s="26">
        <f t="shared" si="2"/>
        <v>0.54545454545454541</v>
      </c>
      <c r="V35" s="42">
        <f>(H35+I35*2+J35*3+K35*4)/E35</f>
        <v>0.8</v>
      </c>
      <c r="W35" s="26">
        <f>U35+V35</f>
        <v>1.3454545454545455</v>
      </c>
      <c r="X35" s="43">
        <f>G35/E35</f>
        <v>0.6</v>
      </c>
    </row>
    <row r="36" spans="1:50" x14ac:dyDescent="0.25">
      <c r="A36" s="10"/>
      <c r="B36" s="40" t="s">
        <v>62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6">
        <v>0</v>
      </c>
      <c r="V36" s="26">
        <v>0</v>
      </c>
      <c r="W36" s="26">
        <v>0</v>
      </c>
      <c r="X36" s="27">
        <v>0</v>
      </c>
    </row>
    <row r="37" spans="1:50" x14ac:dyDescent="0.25">
      <c r="A37" s="10"/>
      <c r="B37" s="40" t="s">
        <v>108</v>
      </c>
      <c r="C37" s="25">
        <v>2</v>
      </c>
      <c r="D37" s="25">
        <v>10</v>
      </c>
      <c r="E37" s="25">
        <v>7</v>
      </c>
      <c r="F37" s="25">
        <v>3</v>
      </c>
      <c r="G37" s="25">
        <v>1</v>
      </c>
      <c r="H37" s="25">
        <v>1</v>
      </c>
      <c r="I37" s="25">
        <v>0</v>
      </c>
      <c r="J37" s="25">
        <v>0</v>
      </c>
      <c r="K37" s="25">
        <v>0</v>
      </c>
      <c r="L37" s="25">
        <v>1</v>
      </c>
      <c r="M37" s="25">
        <v>0</v>
      </c>
      <c r="N37" s="25">
        <v>0</v>
      </c>
      <c r="O37" s="34">
        <v>0</v>
      </c>
      <c r="P37" s="25">
        <v>3</v>
      </c>
      <c r="Q37" s="25">
        <v>2</v>
      </c>
      <c r="R37" s="25">
        <v>0</v>
      </c>
      <c r="S37" s="25">
        <v>1</v>
      </c>
      <c r="T37" s="25">
        <v>1</v>
      </c>
      <c r="U37" s="26">
        <f t="shared" ref="U37:U43" si="6">(G37+M37+P37)/(E37+M37+P37+N37)</f>
        <v>0.4</v>
      </c>
      <c r="V37" s="26">
        <f t="shared" ref="V37:V43" si="7">(H37+I37*2+J37*3+K37*4)/E37</f>
        <v>0.14285714285714285</v>
      </c>
      <c r="W37" s="26">
        <f t="shared" ref="W37:W43" si="8">U37+V37</f>
        <v>0.54285714285714293</v>
      </c>
      <c r="X37" s="27">
        <f t="shared" ref="X37:X43" si="9">G37/E37</f>
        <v>0.14285714285714285</v>
      </c>
    </row>
    <row r="38" spans="1:50" x14ac:dyDescent="0.25">
      <c r="A38" s="10"/>
      <c r="B38" s="40" t="s">
        <v>77</v>
      </c>
      <c r="C38" s="25">
        <v>1</v>
      </c>
      <c r="D38" s="25">
        <v>4</v>
      </c>
      <c r="E38" s="25">
        <v>4</v>
      </c>
      <c r="F38" s="25">
        <v>0</v>
      </c>
      <c r="G38" s="25">
        <v>1</v>
      </c>
      <c r="H38" s="25">
        <v>0</v>
      </c>
      <c r="I38" s="25">
        <v>1</v>
      </c>
      <c r="J38" s="25">
        <v>0</v>
      </c>
      <c r="K38" s="25">
        <v>0</v>
      </c>
      <c r="L38" s="25">
        <v>1</v>
      </c>
      <c r="M38" s="25">
        <v>0</v>
      </c>
      <c r="N38" s="25">
        <v>0</v>
      </c>
      <c r="O38" s="25">
        <v>2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6">
        <f t="shared" si="6"/>
        <v>0.25</v>
      </c>
      <c r="V38" s="26">
        <f t="shared" si="7"/>
        <v>0.5</v>
      </c>
      <c r="W38" s="26">
        <f t="shared" si="8"/>
        <v>0.75</v>
      </c>
      <c r="X38" s="27">
        <f t="shared" si="9"/>
        <v>0.25</v>
      </c>
    </row>
    <row r="39" spans="1:50" x14ac:dyDescent="0.25">
      <c r="A39" s="10"/>
      <c r="B39" s="41" t="s">
        <v>26</v>
      </c>
      <c r="C39" s="10">
        <v>2</v>
      </c>
      <c r="D39" s="10">
        <v>2</v>
      </c>
      <c r="E39" s="10">
        <v>2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2">
        <f t="shared" si="6"/>
        <v>0</v>
      </c>
      <c r="V39" s="12">
        <f t="shared" si="7"/>
        <v>0</v>
      </c>
      <c r="W39" s="12">
        <f t="shared" si="8"/>
        <v>0</v>
      </c>
      <c r="X39" s="18">
        <f t="shared" si="9"/>
        <v>0</v>
      </c>
    </row>
    <row r="40" spans="1:50" x14ac:dyDescent="0.25">
      <c r="A40" s="10"/>
      <c r="B40" s="41" t="s">
        <v>22</v>
      </c>
      <c r="C40" s="3">
        <v>3</v>
      </c>
      <c r="D40" s="10">
        <v>10</v>
      </c>
      <c r="E40" s="3">
        <v>10</v>
      </c>
      <c r="F40" s="10">
        <v>2</v>
      </c>
      <c r="G40" s="10">
        <v>1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3">
        <v>3</v>
      </c>
      <c r="O40" s="10">
        <v>6</v>
      </c>
      <c r="P40" s="10">
        <v>0</v>
      </c>
      <c r="Q40" s="10">
        <v>1</v>
      </c>
      <c r="R40" s="10">
        <v>1</v>
      </c>
      <c r="S40" s="10">
        <v>1</v>
      </c>
      <c r="T40" s="10">
        <v>0</v>
      </c>
      <c r="U40" s="12">
        <f t="shared" si="6"/>
        <v>7.6923076923076927E-2</v>
      </c>
      <c r="V40" s="12">
        <f t="shared" si="7"/>
        <v>0.1</v>
      </c>
      <c r="W40" s="12">
        <f t="shared" si="8"/>
        <v>0.17692307692307693</v>
      </c>
      <c r="X40" s="18">
        <f t="shared" si="9"/>
        <v>0.1</v>
      </c>
    </row>
    <row r="41" spans="1:50" x14ac:dyDescent="0.25">
      <c r="A41" s="10"/>
      <c r="B41" s="41" t="s">
        <v>29</v>
      </c>
      <c r="C41" s="10">
        <v>1</v>
      </c>
      <c r="D41" s="10">
        <v>3</v>
      </c>
      <c r="E41" s="10">
        <v>3</v>
      </c>
      <c r="F41" s="10">
        <v>1</v>
      </c>
      <c r="G41" s="10">
        <v>1</v>
      </c>
      <c r="H41" s="10">
        <v>1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2">
        <f t="shared" si="6"/>
        <v>0.33333333333333331</v>
      </c>
      <c r="V41" s="12">
        <f t="shared" si="7"/>
        <v>0.33333333333333331</v>
      </c>
      <c r="W41" s="12">
        <f t="shared" si="8"/>
        <v>0.66666666666666663</v>
      </c>
      <c r="X41" s="18">
        <f t="shared" si="9"/>
        <v>0.33333333333333331</v>
      </c>
    </row>
    <row r="42" spans="1:50" x14ac:dyDescent="0.25">
      <c r="A42" s="10"/>
      <c r="B42" s="41" t="s">
        <v>13</v>
      </c>
      <c r="C42" s="10">
        <v>2</v>
      </c>
      <c r="D42" s="10">
        <v>4</v>
      </c>
      <c r="E42" s="10">
        <v>3</v>
      </c>
      <c r="F42" s="10">
        <v>1</v>
      </c>
      <c r="G42" s="10">
        <v>1</v>
      </c>
      <c r="H42" s="10">
        <v>1</v>
      </c>
      <c r="I42" s="10">
        <v>0</v>
      </c>
      <c r="J42" s="10">
        <v>0</v>
      </c>
      <c r="K42" s="10">
        <v>0</v>
      </c>
      <c r="L42" s="10">
        <v>2</v>
      </c>
      <c r="M42" s="10">
        <v>1</v>
      </c>
      <c r="N42" s="10">
        <v>0</v>
      </c>
      <c r="O42" s="10">
        <v>1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2">
        <f t="shared" si="6"/>
        <v>0.5</v>
      </c>
      <c r="V42" s="12">
        <f t="shared" si="7"/>
        <v>0.33333333333333331</v>
      </c>
      <c r="W42" s="12">
        <f t="shared" si="8"/>
        <v>0.83333333333333326</v>
      </c>
      <c r="X42" s="18">
        <f t="shared" si="9"/>
        <v>0.33333333333333331</v>
      </c>
    </row>
    <row r="43" spans="1:50" x14ac:dyDescent="0.25">
      <c r="A43" s="10"/>
      <c r="B43" s="41" t="s">
        <v>19</v>
      </c>
      <c r="C43" s="10">
        <v>1</v>
      </c>
      <c r="D43" s="10">
        <v>5</v>
      </c>
      <c r="E43" s="10">
        <v>5</v>
      </c>
      <c r="F43" s="10">
        <v>1</v>
      </c>
      <c r="G43" s="10">
        <v>1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</v>
      </c>
      <c r="P43" s="10">
        <v>0</v>
      </c>
      <c r="Q43" s="10">
        <v>1</v>
      </c>
      <c r="R43" s="10">
        <v>0</v>
      </c>
      <c r="S43" s="10">
        <v>0</v>
      </c>
      <c r="T43" s="10">
        <v>0</v>
      </c>
      <c r="U43" s="12">
        <f t="shared" si="6"/>
        <v>0.2</v>
      </c>
      <c r="V43" s="12">
        <f t="shared" si="7"/>
        <v>0.2</v>
      </c>
      <c r="W43" s="12">
        <f t="shared" si="8"/>
        <v>0.4</v>
      </c>
      <c r="X43" s="18">
        <f t="shared" si="9"/>
        <v>0.2</v>
      </c>
    </row>
    <row r="44" spans="1:50" x14ac:dyDescent="0.25">
      <c r="A44" s="10"/>
      <c r="B44" s="40" t="s">
        <v>114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6">
        <v>0</v>
      </c>
      <c r="V44" s="26">
        <v>0</v>
      </c>
      <c r="W44" s="26">
        <v>0</v>
      </c>
      <c r="X44" s="27">
        <v>0</v>
      </c>
    </row>
    <row r="45" spans="1:50" x14ac:dyDescent="0.25">
      <c r="A45" s="10"/>
      <c r="B45" s="40" t="s">
        <v>8</v>
      </c>
      <c r="C45" s="25">
        <v>1</v>
      </c>
      <c r="D45" s="25">
        <v>5</v>
      </c>
      <c r="E45" s="25">
        <v>1</v>
      </c>
      <c r="F45" s="25">
        <v>1</v>
      </c>
      <c r="G45" s="25">
        <v>1</v>
      </c>
      <c r="H45" s="25">
        <v>1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1</v>
      </c>
      <c r="O45" s="25">
        <v>0</v>
      </c>
      <c r="P45" s="25">
        <v>0</v>
      </c>
      <c r="Q45" s="25">
        <v>1</v>
      </c>
      <c r="R45" s="25">
        <v>0</v>
      </c>
      <c r="S45" s="25">
        <v>0</v>
      </c>
      <c r="T45" s="25">
        <v>0</v>
      </c>
      <c r="U45" s="26">
        <f>(G45+M45+P45)/(E45+M45+P45+N45)</f>
        <v>0.5</v>
      </c>
      <c r="V45" s="26">
        <f>(H45+I45*2+J45*3+K45*4)/E45</f>
        <v>1</v>
      </c>
      <c r="W45" s="26">
        <f>U45+V45</f>
        <v>1.5</v>
      </c>
      <c r="X45" s="27">
        <f>G45/E45</f>
        <v>1</v>
      </c>
      <c r="Y45" s="5"/>
    </row>
    <row r="46" spans="1:50" x14ac:dyDescent="0.25">
      <c r="A46" s="10"/>
      <c r="B46" s="40" t="s">
        <v>6</v>
      </c>
      <c r="C46" s="25">
        <v>2</v>
      </c>
      <c r="D46" s="25">
        <v>8</v>
      </c>
      <c r="E46" s="25">
        <v>5</v>
      </c>
      <c r="F46" s="25">
        <v>2</v>
      </c>
      <c r="G46" s="25">
        <v>2</v>
      </c>
      <c r="H46" s="25">
        <v>2</v>
      </c>
      <c r="I46" s="25">
        <v>0</v>
      </c>
      <c r="J46" s="25">
        <v>0</v>
      </c>
      <c r="K46" s="25">
        <v>0</v>
      </c>
      <c r="L46" s="25">
        <v>2</v>
      </c>
      <c r="M46" s="25">
        <v>1</v>
      </c>
      <c r="N46" s="25">
        <v>1</v>
      </c>
      <c r="O46" s="25">
        <v>1</v>
      </c>
      <c r="P46" s="25">
        <v>0</v>
      </c>
      <c r="Q46" s="25">
        <v>0</v>
      </c>
      <c r="R46" s="25">
        <v>1</v>
      </c>
      <c r="S46" s="25">
        <v>0</v>
      </c>
      <c r="T46" s="25">
        <v>0</v>
      </c>
      <c r="U46" s="26">
        <f>(G46+M46+P46)/(E46+M46+P46+N46)</f>
        <v>0.42857142857142855</v>
      </c>
      <c r="V46" s="26">
        <f>(H46+I46*2+J46*3+K46*4)/E46</f>
        <v>0.4</v>
      </c>
      <c r="W46" s="26">
        <f>U46+V46</f>
        <v>0.82857142857142851</v>
      </c>
      <c r="X46" s="27">
        <f>G46/E46</f>
        <v>0.4</v>
      </c>
    </row>
    <row r="47" spans="1:50" ht="15.75" thickBot="1" x14ac:dyDescent="0.3">
      <c r="B47" s="45" t="s">
        <v>65</v>
      </c>
      <c r="C47" s="19">
        <f t="shared" ref="C47:T47" si="10">SUM(C23:C46)</f>
        <v>38</v>
      </c>
      <c r="D47" s="19">
        <f t="shared" si="10"/>
        <v>131</v>
      </c>
      <c r="E47" s="19">
        <f t="shared" si="10"/>
        <v>100</v>
      </c>
      <c r="F47" s="19">
        <f t="shared" si="10"/>
        <v>26</v>
      </c>
      <c r="G47" s="19">
        <f t="shared" si="10"/>
        <v>29</v>
      </c>
      <c r="H47" s="19">
        <f t="shared" si="10"/>
        <v>22</v>
      </c>
      <c r="I47" s="19">
        <f t="shared" si="10"/>
        <v>7</v>
      </c>
      <c r="J47" s="19">
        <f t="shared" si="10"/>
        <v>0</v>
      </c>
      <c r="K47" s="19">
        <f t="shared" si="10"/>
        <v>0</v>
      </c>
      <c r="L47" s="19">
        <f t="shared" si="10"/>
        <v>20</v>
      </c>
      <c r="M47" s="19">
        <f t="shared" si="10"/>
        <v>14</v>
      </c>
      <c r="N47" s="19">
        <f t="shared" si="10"/>
        <v>8</v>
      </c>
      <c r="O47" s="19">
        <f t="shared" si="10"/>
        <v>21</v>
      </c>
      <c r="P47" s="19">
        <f t="shared" si="10"/>
        <v>7</v>
      </c>
      <c r="Q47" s="19">
        <f t="shared" si="10"/>
        <v>8</v>
      </c>
      <c r="R47" s="19">
        <f t="shared" si="10"/>
        <v>6</v>
      </c>
      <c r="S47" s="19">
        <f t="shared" si="10"/>
        <v>6</v>
      </c>
      <c r="T47" s="19">
        <f t="shared" si="10"/>
        <v>1</v>
      </c>
      <c r="U47" s="21">
        <f t="shared" ref="U47" si="11">(G47+M47+P47)/(E47+M47+P47+N47)</f>
        <v>0.38759689922480622</v>
      </c>
      <c r="V47" s="21">
        <f t="shared" ref="V47" si="12">(H47+I47*2+J47*3+K47*4)/E47</f>
        <v>0.36</v>
      </c>
      <c r="W47" s="21">
        <f t="shared" ref="W47" si="13">U47+V47</f>
        <v>0.74759689922480621</v>
      </c>
      <c r="X47" s="22">
        <f t="shared" ref="X47" si="14">G47/E47</f>
        <v>0.28999999999999998</v>
      </c>
    </row>
    <row r="48" spans="1:50" x14ac:dyDescent="0.25">
      <c r="B48" s="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2"/>
      <c r="V48" s="12"/>
      <c r="W48" s="12"/>
      <c r="X48" s="12"/>
    </row>
    <row r="49" spans="1:24" x14ac:dyDescent="0.25">
      <c r="A49" s="3"/>
      <c r="B49" s="7"/>
    </row>
    <row r="50" spans="1:24" ht="15.75" thickBot="1" x14ac:dyDescent="0.3">
      <c r="A50" s="3" t="s">
        <v>110</v>
      </c>
      <c r="B50" s="6" t="s">
        <v>18</v>
      </c>
      <c r="C50" s="6" t="s">
        <v>67</v>
      </c>
      <c r="D50" s="6" t="s">
        <v>68</v>
      </c>
      <c r="E50" s="6" t="s">
        <v>69</v>
      </c>
      <c r="F50" s="6" t="s">
        <v>20</v>
      </c>
      <c r="G50" s="6" t="s">
        <v>21</v>
      </c>
      <c r="H50" s="6" t="s">
        <v>70</v>
      </c>
      <c r="I50" s="6" t="s">
        <v>51</v>
      </c>
      <c r="J50" s="6" t="s">
        <v>5</v>
      </c>
      <c r="K50" s="6" t="s">
        <v>4</v>
      </c>
      <c r="L50" s="6" t="s">
        <v>53</v>
      </c>
      <c r="M50" s="6" t="s">
        <v>71</v>
      </c>
      <c r="N50" s="6" t="s">
        <v>72</v>
      </c>
      <c r="O50" s="6" t="s">
        <v>73</v>
      </c>
      <c r="P50" s="6" t="s">
        <v>74</v>
      </c>
      <c r="Q50" s="6" t="s">
        <v>75</v>
      </c>
      <c r="R50" s="6" t="s">
        <v>76</v>
      </c>
      <c r="T50" s="10"/>
      <c r="U50" s="10"/>
      <c r="V50" s="10"/>
      <c r="W50" s="10"/>
      <c r="X50" s="10"/>
    </row>
    <row r="51" spans="1:24" x14ac:dyDescent="0.25">
      <c r="A51" s="10"/>
      <c r="B51" s="35" t="s">
        <v>12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46"/>
      <c r="R51" s="47"/>
      <c r="T51" s="10"/>
      <c r="U51" s="10"/>
      <c r="V51" s="10"/>
      <c r="W51" s="10"/>
      <c r="X51" s="10"/>
    </row>
    <row r="52" spans="1:24" x14ac:dyDescent="0.25">
      <c r="A52" s="10"/>
      <c r="B52" s="44" t="s">
        <v>24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31"/>
      <c r="R52" s="32"/>
      <c r="T52" s="10"/>
      <c r="U52" s="10"/>
      <c r="V52" s="10"/>
      <c r="W52" s="10"/>
      <c r="X52" s="10"/>
    </row>
    <row r="53" spans="1:24" x14ac:dyDescent="0.25">
      <c r="A53" s="10"/>
      <c r="B53" s="44" t="s">
        <v>32</v>
      </c>
      <c r="C53" s="25">
        <v>1</v>
      </c>
      <c r="D53" s="25">
        <v>0</v>
      </c>
      <c r="E53" s="25">
        <v>0</v>
      </c>
      <c r="F53" s="30">
        <v>0.33333333333333331</v>
      </c>
      <c r="G53" s="25">
        <v>4</v>
      </c>
      <c r="H53" s="25">
        <v>2</v>
      </c>
      <c r="I53" s="25">
        <v>0</v>
      </c>
      <c r="J53" s="25">
        <v>1</v>
      </c>
      <c r="K53" s="25">
        <v>4</v>
      </c>
      <c r="L53" s="25">
        <v>0</v>
      </c>
      <c r="M53" s="25">
        <v>0</v>
      </c>
      <c r="N53" s="25">
        <v>0</v>
      </c>
      <c r="O53" s="25">
        <v>1</v>
      </c>
      <c r="P53" s="25">
        <v>0</v>
      </c>
      <c r="Q53" s="31">
        <f>G53*9/F53</f>
        <v>108</v>
      </c>
      <c r="R53" s="32">
        <f>(H53+K53)/F53</f>
        <v>18</v>
      </c>
      <c r="T53" s="10"/>
      <c r="U53" s="10"/>
      <c r="V53" s="10"/>
      <c r="W53" s="10"/>
      <c r="X53" s="10"/>
    </row>
    <row r="54" spans="1:24" x14ac:dyDescent="0.25">
      <c r="A54" s="10"/>
      <c r="B54" s="40" t="s">
        <v>25</v>
      </c>
      <c r="C54" s="34">
        <v>1</v>
      </c>
      <c r="D54" s="25">
        <v>0</v>
      </c>
      <c r="E54" s="25">
        <v>0</v>
      </c>
      <c r="F54" s="25">
        <v>4</v>
      </c>
      <c r="G54" s="25">
        <v>3</v>
      </c>
      <c r="H54" s="25">
        <v>6</v>
      </c>
      <c r="I54" s="25">
        <v>0</v>
      </c>
      <c r="J54" s="34">
        <v>5</v>
      </c>
      <c r="K54" s="25">
        <v>3</v>
      </c>
      <c r="L54" s="25">
        <v>0</v>
      </c>
      <c r="M54" s="25">
        <v>2</v>
      </c>
      <c r="N54" s="34">
        <v>1</v>
      </c>
      <c r="O54" s="25">
        <v>0</v>
      </c>
      <c r="P54" s="25">
        <v>0</v>
      </c>
      <c r="Q54" s="31">
        <f>G54*9/F54</f>
        <v>6.75</v>
      </c>
      <c r="R54" s="32">
        <f>(H54+K54)/F54</f>
        <v>2.25</v>
      </c>
      <c r="T54" s="10"/>
      <c r="U54" s="10"/>
      <c r="V54" s="10"/>
      <c r="W54" s="10"/>
      <c r="X54" s="10"/>
    </row>
    <row r="55" spans="1:24" x14ac:dyDescent="0.25">
      <c r="A55" s="10"/>
      <c r="B55" s="40" t="s">
        <v>7</v>
      </c>
      <c r="C55" s="25">
        <v>1</v>
      </c>
      <c r="D55" s="25">
        <v>0</v>
      </c>
      <c r="E55" s="25">
        <v>0</v>
      </c>
      <c r="F55" s="25">
        <v>1</v>
      </c>
      <c r="G55" s="25">
        <v>0</v>
      </c>
      <c r="H55" s="25">
        <v>0</v>
      </c>
      <c r="I55" s="25">
        <v>0</v>
      </c>
      <c r="J55" s="25">
        <v>2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1</v>
      </c>
      <c r="Q55" s="31">
        <v>0</v>
      </c>
      <c r="R55" s="32">
        <v>0</v>
      </c>
      <c r="T55" s="10"/>
      <c r="U55" s="10"/>
      <c r="V55" s="10"/>
      <c r="W55" s="10"/>
      <c r="X55" s="10"/>
    </row>
    <row r="56" spans="1:24" x14ac:dyDescent="0.25">
      <c r="A56" s="10"/>
      <c r="B56" s="48" t="s">
        <v>27</v>
      </c>
      <c r="C56" s="10"/>
      <c r="D56" s="10"/>
      <c r="E56" s="10"/>
      <c r="F56" s="13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5"/>
      <c r="R56" s="29"/>
      <c r="T56" s="10"/>
      <c r="U56" s="10"/>
      <c r="V56" s="10"/>
      <c r="W56" s="10"/>
      <c r="X56" s="10"/>
    </row>
    <row r="57" spans="1:24" x14ac:dyDescent="0.25">
      <c r="A57" s="10"/>
      <c r="B57" s="41" t="s">
        <v>31</v>
      </c>
      <c r="C57" s="10">
        <v>1</v>
      </c>
      <c r="D57" s="10">
        <v>0</v>
      </c>
      <c r="E57" s="10">
        <v>0</v>
      </c>
      <c r="F57" s="10">
        <v>2</v>
      </c>
      <c r="G57" s="10">
        <v>0</v>
      </c>
      <c r="H57" s="10">
        <v>2</v>
      </c>
      <c r="I57" s="10">
        <v>0</v>
      </c>
      <c r="J57" s="10">
        <v>4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5">
        <f t="shared" ref="Q57:Q62" si="15">G57*9/F57</f>
        <v>0</v>
      </c>
      <c r="R57" s="29">
        <f t="shared" ref="R57:R62" si="16">(H57+K57)/F57</f>
        <v>1</v>
      </c>
      <c r="T57" s="10"/>
      <c r="U57" s="10"/>
      <c r="V57" s="10"/>
      <c r="W57" s="10"/>
      <c r="X57" s="10"/>
    </row>
    <row r="58" spans="1:24" x14ac:dyDescent="0.25">
      <c r="A58" s="10"/>
      <c r="B58" s="41" t="s">
        <v>62</v>
      </c>
      <c r="C58" s="3">
        <v>1</v>
      </c>
      <c r="D58" s="3">
        <v>1</v>
      </c>
      <c r="E58" s="10">
        <v>0</v>
      </c>
      <c r="F58" s="10">
        <v>4</v>
      </c>
      <c r="G58" s="10">
        <v>3</v>
      </c>
      <c r="H58" s="10">
        <v>8</v>
      </c>
      <c r="I58" s="10">
        <v>0</v>
      </c>
      <c r="J58" s="10">
        <v>2</v>
      </c>
      <c r="K58" s="10">
        <v>2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5">
        <f t="shared" si="15"/>
        <v>6.75</v>
      </c>
      <c r="R58" s="29">
        <f t="shared" si="16"/>
        <v>2.5</v>
      </c>
      <c r="T58" s="10"/>
      <c r="U58" s="10"/>
      <c r="V58" s="10"/>
      <c r="W58" s="10"/>
      <c r="X58" s="10"/>
    </row>
    <row r="59" spans="1:24" x14ac:dyDescent="0.25">
      <c r="A59" s="10"/>
      <c r="B59" s="41" t="s">
        <v>26</v>
      </c>
      <c r="C59" s="3">
        <v>1</v>
      </c>
      <c r="D59" s="10">
        <v>0</v>
      </c>
      <c r="E59" s="10">
        <v>0</v>
      </c>
      <c r="F59" s="10">
        <v>4</v>
      </c>
      <c r="G59" s="3">
        <v>1</v>
      </c>
      <c r="H59" s="3">
        <v>1</v>
      </c>
      <c r="I59" s="10">
        <v>0</v>
      </c>
      <c r="J59" s="10">
        <v>1</v>
      </c>
      <c r="K59" s="10">
        <v>2</v>
      </c>
      <c r="L59" s="10">
        <v>2</v>
      </c>
      <c r="M59" s="10">
        <v>0</v>
      </c>
      <c r="N59" s="10">
        <v>0</v>
      </c>
      <c r="O59" s="10">
        <v>0</v>
      </c>
      <c r="P59" s="10">
        <v>0</v>
      </c>
      <c r="Q59" s="52">
        <f t="shared" si="15"/>
        <v>2.25</v>
      </c>
      <c r="R59" s="49">
        <f t="shared" si="16"/>
        <v>0.75</v>
      </c>
      <c r="T59" s="10"/>
      <c r="U59" s="10"/>
      <c r="V59" s="10"/>
      <c r="W59" s="10"/>
      <c r="X59" s="10"/>
    </row>
    <row r="60" spans="1:24" x14ac:dyDescent="0.25">
      <c r="A60" s="10"/>
      <c r="B60" s="41" t="s">
        <v>115</v>
      </c>
      <c r="C60" s="10">
        <v>1</v>
      </c>
      <c r="D60" s="10">
        <v>0</v>
      </c>
      <c r="E60" s="10">
        <v>0</v>
      </c>
      <c r="F60" s="9">
        <v>1</v>
      </c>
      <c r="G60" s="10">
        <v>0</v>
      </c>
      <c r="H60" s="10">
        <v>0</v>
      </c>
      <c r="I60" s="10">
        <v>0</v>
      </c>
      <c r="J60" s="10">
        <v>2</v>
      </c>
      <c r="K60" s="10">
        <v>1</v>
      </c>
      <c r="L60" s="10">
        <v>0</v>
      </c>
      <c r="M60" s="10">
        <v>1</v>
      </c>
      <c r="N60" s="10">
        <v>0</v>
      </c>
      <c r="O60" s="10">
        <v>0</v>
      </c>
      <c r="P60" s="10">
        <v>0</v>
      </c>
      <c r="Q60" s="15">
        <f t="shared" si="15"/>
        <v>0</v>
      </c>
      <c r="R60" s="29">
        <f t="shared" si="16"/>
        <v>1</v>
      </c>
      <c r="T60" s="10"/>
      <c r="U60" s="10"/>
      <c r="V60" s="10"/>
      <c r="W60" s="10"/>
      <c r="X60" s="10"/>
    </row>
    <row r="61" spans="1:24" x14ac:dyDescent="0.25">
      <c r="A61" s="10"/>
      <c r="B61" s="44" t="s">
        <v>23</v>
      </c>
      <c r="C61" s="34">
        <v>1</v>
      </c>
      <c r="D61" s="34">
        <v>1</v>
      </c>
      <c r="E61" s="25">
        <v>0</v>
      </c>
      <c r="F61" s="25">
        <v>3</v>
      </c>
      <c r="G61" s="25">
        <v>5</v>
      </c>
      <c r="H61" s="25">
        <v>6</v>
      </c>
      <c r="I61" s="25">
        <v>0</v>
      </c>
      <c r="J61" s="25">
        <v>2</v>
      </c>
      <c r="K61" s="25">
        <v>4</v>
      </c>
      <c r="L61" s="25">
        <v>1</v>
      </c>
      <c r="M61" s="25">
        <v>4</v>
      </c>
      <c r="N61" s="25">
        <v>0</v>
      </c>
      <c r="O61" s="25">
        <v>0</v>
      </c>
      <c r="P61" s="25">
        <v>0</v>
      </c>
      <c r="Q61" s="31">
        <f t="shared" si="15"/>
        <v>15</v>
      </c>
      <c r="R61" s="32">
        <f t="shared" si="16"/>
        <v>3.3333333333333335</v>
      </c>
      <c r="T61" s="10"/>
      <c r="U61" s="10"/>
      <c r="V61" s="10"/>
      <c r="W61" s="10"/>
      <c r="X61" s="10"/>
    </row>
    <row r="62" spans="1:24" x14ac:dyDescent="0.25">
      <c r="A62" s="10"/>
      <c r="B62" s="40" t="s">
        <v>19</v>
      </c>
      <c r="C62" s="34">
        <v>1</v>
      </c>
      <c r="D62" s="34">
        <v>1</v>
      </c>
      <c r="E62" s="25">
        <v>0</v>
      </c>
      <c r="F62" s="34">
        <v>6</v>
      </c>
      <c r="G62" s="25">
        <v>5</v>
      </c>
      <c r="H62" s="25">
        <v>10</v>
      </c>
      <c r="I62" s="25">
        <v>0</v>
      </c>
      <c r="J62" s="34">
        <v>5</v>
      </c>
      <c r="K62" s="34">
        <v>1</v>
      </c>
      <c r="L62" s="25">
        <v>1</v>
      </c>
      <c r="M62" s="25">
        <v>1</v>
      </c>
      <c r="N62" s="34">
        <v>1</v>
      </c>
      <c r="O62" s="25">
        <v>0</v>
      </c>
      <c r="P62" s="25">
        <v>0</v>
      </c>
      <c r="Q62" s="31">
        <f t="shared" si="15"/>
        <v>7.5</v>
      </c>
      <c r="R62" s="32">
        <f t="shared" si="16"/>
        <v>1.8333333333333333</v>
      </c>
      <c r="T62" s="10"/>
      <c r="U62" s="10"/>
      <c r="V62" s="10"/>
      <c r="W62" s="10"/>
      <c r="X62" s="10"/>
    </row>
    <row r="63" spans="1:24" x14ac:dyDescent="0.25">
      <c r="A63" s="10"/>
      <c r="B63" s="40" t="s">
        <v>159</v>
      </c>
      <c r="C63" s="25">
        <v>1</v>
      </c>
      <c r="D63" s="25">
        <v>0</v>
      </c>
      <c r="E63" s="25">
        <v>0</v>
      </c>
      <c r="F63" s="25">
        <v>1</v>
      </c>
      <c r="G63" s="25">
        <v>0</v>
      </c>
      <c r="H63" s="25">
        <v>0</v>
      </c>
      <c r="I63" s="25">
        <v>0</v>
      </c>
      <c r="J63" s="25">
        <v>2</v>
      </c>
      <c r="K63" s="25">
        <v>1</v>
      </c>
      <c r="L63" s="25">
        <v>0</v>
      </c>
      <c r="M63" s="25">
        <v>1</v>
      </c>
      <c r="N63" s="25">
        <v>0</v>
      </c>
      <c r="O63" s="25">
        <v>0</v>
      </c>
      <c r="P63" s="25">
        <v>0</v>
      </c>
      <c r="Q63" s="31">
        <f t="shared" ref="Q63" si="17">G63*9/F63</f>
        <v>0</v>
      </c>
      <c r="R63" s="32">
        <f t="shared" ref="R63" si="18">(H63+K63)/F63</f>
        <v>1</v>
      </c>
      <c r="T63" s="10"/>
      <c r="U63" s="10"/>
      <c r="V63" s="10"/>
      <c r="W63" s="10"/>
      <c r="X63" s="10"/>
    </row>
    <row r="64" spans="1:24" x14ac:dyDescent="0.25">
      <c r="A64" s="10"/>
      <c r="B64" s="40" t="s">
        <v>8</v>
      </c>
      <c r="C64" s="25"/>
      <c r="D64" s="25"/>
      <c r="E64" s="25"/>
      <c r="F64" s="30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31"/>
      <c r="R64" s="32"/>
      <c r="T64" s="10"/>
      <c r="U64" s="10"/>
      <c r="V64" s="10"/>
      <c r="W64" s="10"/>
      <c r="X64" s="10"/>
    </row>
    <row r="65" spans="2:24" x14ac:dyDescent="0.25">
      <c r="B65" s="40" t="s">
        <v>127</v>
      </c>
      <c r="C65" s="25"/>
      <c r="D65" s="25"/>
      <c r="E65" s="25"/>
      <c r="F65" s="30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31"/>
      <c r="R65" s="32"/>
      <c r="T65" s="5"/>
      <c r="U65" s="5"/>
      <c r="V65" s="5"/>
      <c r="W65" s="5"/>
      <c r="X65" s="5"/>
    </row>
    <row r="66" spans="2:24" ht="15.75" thickBot="1" x14ac:dyDescent="0.3">
      <c r="B66" s="45" t="s">
        <v>65</v>
      </c>
      <c r="C66" s="19">
        <f t="shared" ref="C66:P66" si="19">SUM(C51:C64)</f>
        <v>10</v>
      </c>
      <c r="D66" s="19">
        <f t="shared" si="19"/>
        <v>3</v>
      </c>
      <c r="E66" s="19">
        <f t="shared" si="19"/>
        <v>0</v>
      </c>
      <c r="F66" s="23">
        <f t="shared" si="19"/>
        <v>26.333333333333332</v>
      </c>
      <c r="G66" s="19">
        <f t="shared" si="19"/>
        <v>21</v>
      </c>
      <c r="H66" s="19">
        <f t="shared" si="19"/>
        <v>35</v>
      </c>
      <c r="I66" s="19">
        <f t="shared" si="19"/>
        <v>0</v>
      </c>
      <c r="J66" s="19">
        <f t="shared" si="19"/>
        <v>26</v>
      </c>
      <c r="K66" s="19">
        <f t="shared" si="19"/>
        <v>18</v>
      </c>
      <c r="L66" s="19">
        <f t="shared" si="19"/>
        <v>4</v>
      </c>
      <c r="M66" s="19">
        <f t="shared" si="19"/>
        <v>9</v>
      </c>
      <c r="N66" s="19">
        <f t="shared" si="19"/>
        <v>2</v>
      </c>
      <c r="O66" s="19">
        <f t="shared" si="19"/>
        <v>1</v>
      </c>
      <c r="P66" s="19">
        <f t="shared" si="19"/>
        <v>1</v>
      </c>
      <c r="Q66" s="50">
        <f>G66*9/F66</f>
        <v>7.1772151898734178</v>
      </c>
      <c r="R66" s="51">
        <f>(H66+K66)/F66</f>
        <v>2.0126582278481013</v>
      </c>
    </row>
    <row r="68" spans="2:24" x14ac:dyDescent="0.25">
      <c r="Q68" s="16"/>
    </row>
  </sheetData>
  <sortState xmlns:xlrd2="http://schemas.microsoft.com/office/spreadsheetml/2017/richdata2" ref="A51:R64">
    <sortCondition ref="A51:A64"/>
  </sortState>
  <phoneticPr fontId="11" type="noConversion"/>
  <pageMargins left="0.70866141732283472" right="0.70866141732283472" top="0.74803149606299213" bottom="0.74803149606299213" header="0.31496062992125984" footer="0.31496062992125984"/>
  <pageSetup scale="66" orientation="landscape" horizontalDpi="0" verticalDpi="0" r:id="rId1"/>
  <ignoredErrors>
    <ignoredError sqref="C4:L4 C7:L7 L9 F9:J9 C8:C9 C10 E9 K9 E8:L8 E10:L10 C12:C14 F12:L15 E17:L17 C17 H16:K16 F6 F16" twoDigitTextYear="1"/>
    <ignoredError sqref="E5:E6 E15:E16 D9" numberStoredAsText="1"/>
    <ignoredError sqref="F5:K5 D10 D8 D12:E13 D17 D16 D14 D15 H6:K6" twoDigitTextYear="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5C83-4374-4672-9519-D4230AC7D957}">
  <dimension ref="A1:Y56"/>
  <sheetViews>
    <sheetView showGridLines="0" topLeftCell="A39" workbookViewId="0">
      <selection activeCell="B42" sqref="B42"/>
    </sheetView>
  </sheetViews>
  <sheetFormatPr defaultRowHeight="15" x14ac:dyDescent="0.25"/>
  <cols>
    <col min="1" max="1" width="20.28515625" bestFit="1" customWidth="1"/>
    <col min="2" max="2" width="18.5703125" bestFit="1" customWidth="1"/>
    <col min="3" max="3" width="7.42578125" bestFit="1" customWidth="1"/>
    <col min="4" max="4" width="7" bestFit="1" customWidth="1"/>
    <col min="5" max="5" width="5.28515625" bestFit="1" customWidth="1"/>
    <col min="6" max="6" width="6.5703125" bestFit="1" customWidth="1"/>
    <col min="7" max="7" width="6.140625" bestFit="1" customWidth="1"/>
    <col min="8" max="8" width="4.7109375" bestFit="1" customWidth="1"/>
    <col min="9" max="9" width="4.28515625" bestFit="1" customWidth="1"/>
    <col min="10" max="10" width="5.140625" bestFit="1" customWidth="1"/>
    <col min="11" max="11" width="7.140625" bestFit="1" customWidth="1"/>
    <col min="12" max="12" width="6.85546875" bestFit="1" customWidth="1"/>
    <col min="13" max="13" width="4.42578125" bestFit="1" customWidth="1"/>
    <col min="14" max="14" width="5.5703125" bestFit="1" customWidth="1"/>
    <col min="15" max="16" width="4.85546875" bestFit="1" customWidth="1"/>
    <col min="17" max="17" width="7.85546875" bestFit="1" customWidth="1"/>
    <col min="18" max="18" width="6.140625" bestFit="1" customWidth="1"/>
    <col min="19" max="20" width="3.28515625" bestFit="1" customWidth="1"/>
    <col min="21" max="24" width="7.7109375" bestFit="1" customWidth="1"/>
  </cols>
  <sheetData>
    <row r="1" spans="1:15" ht="18.75" x14ac:dyDescent="0.3">
      <c r="A1" s="4" t="s">
        <v>129</v>
      </c>
    </row>
    <row r="2" spans="1:15" x14ac:dyDescent="0.25"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10</v>
      </c>
      <c r="I2" s="6" t="s">
        <v>40</v>
      </c>
      <c r="J2" s="6" t="s">
        <v>41</v>
      </c>
      <c r="K2" s="6" t="s">
        <v>42</v>
      </c>
      <c r="L2" s="6" t="s">
        <v>43</v>
      </c>
      <c r="N2" s="3" t="s">
        <v>44</v>
      </c>
      <c r="O2" s="3"/>
    </row>
    <row r="3" spans="1:15" x14ac:dyDescent="0.25">
      <c r="A3" s="7" t="s">
        <v>45</v>
      </c>
      <c r="C3" s="55"/>
      <c r="D3" s="58"/>
      <c r="E3" s="9"/>
      <c r="F3" s="55"/>
      <c r="G3" s="9"/>
      <c r="H3" s="10"/>
      <c r="I3" s="10"/>
      <c r="J3" s="9"/>
      <c r="K3" s="9"/>
      <c r="L3" s="10"/>
    </row>
    <row r="4" spans="1:15" x14ac:dyDescent="0.25">
      <c r="A4" s="7"/>
      <c r="C4" s="20"/>
      <c r="D4" s="59"/>
      <c r="E4" s="1"/>
      <c r="F4" s="57"/>
      <c r="G4" s="11"/>
      <c r="H4" s="1"/>
      <c r="I4" s="1"/>
      <c r="J4" s="9"/>
      <c r="K4" s="9"/>
      <c r="L4" s="10"/>
    </row>
    <row r="5" spans="1:15" x14ac:dyDescent="0.25">
      <c r="C5" s="11"/>
      <c r="D5" s="59"/>
      <c r="E5" s="1"/>
      <c r="F5" s="11"/>
      <c r="G5" s="11"/>
      <c r="H5" s="1"/>
      <c r="I5" s="1"/>
      <c r="J5" s="9"/>
      <c r="K5" s="11"/>
      <c r="L5" s="1"/>
    </row>
    <row r="6" spans="1:15" x14ac:dyDescent="0.25">
      <c r="C6" s="20"/>
      <c r="D6" s="59"/>
      <c r="E6" s="1"/>
      <c r="F6" s="57"/>
      <c r="G6" s="11"/>
      <c r="H6" s="1"/>
      <c r="I6" s="1"/>
      <c r="J6" s="9"/>
      <c r="K6" s="11"/>
      <c r="L6" s="1"/>
    </row>
    <row r="7" spans="1:15" x14ac:dyDescent="0.25">
      <c r="C7" s="1"/>
      <c r="D7" s="60"/>
      <c r="E7" s="1"/>
      <c r="F7" s="1"/>
      <c r="G7" s="1"/>
      <c r="H7" s="1"/>
      <c r="I7" s="1"/>
      <c r="J7" s="9"/>
      <c r="K7" s="1"/>
      <c r="L7" s="1"/>
    </row>
    <row r="8" spans="1:15" x14ac:dyDescent="0.25">
      <c r="A8" s="7" t="s">
        <v>46</v>
      </c>
      <c r="B8" s="2"/>
      <c r="C8" s="20"/>
      <c r="D8" s="61"/>
      <c r="E8" s="56"/>
      <c r="F8" s="11"/>
      <c r="G8" s="11"/>
      <c r="H8" s="1"/>
      <c r="I8" s="1"/>
      <c r="J8" s="9"/>
      <c r="K8" s="11"/>
      <c r="L8" s="1"/>
    </row>
    <row r="9" spans="1:15" x14ac:dyDescent="0.25">
      <c r="B9" s="2"/>
      <c r="C9" s="11"/>
      <c r="D9" s="60"/>
      <c r="E9" s="1"/>
      <c r="F9" s="11"/>
      <c r="G9" s="11"/>
      <c r="H9" s="1"/>
      <c r="I9" s="1"/>
      <c r="J9" s="9"/>
      <c r="K9" s="11"/>
      <c r="L9" s="1"/>
    </row>
    <row r="10" spans="1:15" x14ac:dyDescent="0.25">
      <c r="B10" s="2"/>
      <c r="C10" s="57"/>
      <c r="D10" s="60"/>
      <c r="E10" s="1"/>
      <c r="F10" s="11"/>
      <c r="G10" s="11"/>
      <c r="H10" s="1"/>
      <c r="I10" s="1"/>
      <c r="J10" s="9"/>
      <c r="K10" s="11"/>
      <c r="L10" s="1"/>
    </row>
    <row r="11" spans="1:15" x14ac:dyDescent="0.25">
      <c r="B11" s="2"/>
      <c r="C11" s="57"/>
      <c r="D11" s="60"/>
      <c r="E11" s="1"/>
      <c r="F11" s="11"/>
      <c r="G11" s="11"/>
      <c r="H11" s="1"/>
      <c r="I11" s="1"/>
      <c r="J11" s="9"/>
      <c r="K11" s="11"/>
      <c r="L11" s="1"/>
    </row>
    <row r="12" spans="1:15" x14ac:dyDescent="0.25">
      <c r="B12" s="2"/>
      <c r="C12" s="57"/>
      <c r="D12" s="60"/>
      <c r="E12" s="1"/>
      <c r="F12" s="11"/>
      <c r="G12" s="11"/>
      <c r="H12" s="1"/>
      <c r="I12" s="1"/>
      <c r="J12" s="9"/>
      <c r="K12" s="11"/>
      <c r="L12" s="1"/>
    </row>
    <row r="13" spans="1:15" x14ac:dyDescent="0.25">
      <c r="A13" s="147" t="s">
        <v>149</v>
      </c>
      <c r="B13" s="6" t="s">
        <v>34</v>
      </c>
      <c r="C13" s="6" t="s">
        <v>35</v>
      </c>
      <c r="D13" s="6" t="s">
        <v>36</v>
      </c>
      <c r="E13" s="6" t="s">
        <v>37</v>
      </c>
      <c r="F13" s="6" t="s">
        <v>38</v>
      </c>
      <c r="G13" s="6" t="s">
        <v>39</v>
      </c>
      <c r="H13" s="6" t="s">
        <v>10</v>
      </c>
      <c r="I13" s="6" t="s">
        <v>40</v>
      </c>
      <c r="J13" s="6" t="s">
        <v>41</v>
      </c>
      <c r="K13" s="6" t="s">
        <v>42</v>
      </c>
      <c r="L13" s="6" t="s">
        <v>43</v>
      </c>
    </row>
    <row r="14" spans="1:15" x14ac:dyDescent="0.25">
      <c r="B14" s="2"/>
      <c r="C14" s="20"/>
      <c r="D14" s="61"/>
      <c r="E14" s="56"/>
      <c r="F14" s="11"/>
      <c r="G14" s="11"/>
      <c r="H14" s="1"/>
      <c r="I14" s="1"/>
      <c r="J14" s="9"/>
      <c r="K14" s="11"/>
      <c r="L14" s="1"/>
    </row>
    <row r="15" spans="1:15" x14ac:dyDescent="0.25">
      <c r="B15" s="2"/>
      <c r="C15" s="11"/>
      <c r="D15" s="60"/>
      <c r="E15" s="1"/>
      <c r="F15" s="11"/>
      <c r="G15" s="11"/>
      <c r="H15" s="1"/>
      <c r="I15" s="1"/>
      <c r="J15" s="9"/>
      <c r="K15" s="11"/>
      <c r="L15" s="1"/>
    </row>
    <row r="16" spans="1:15" x14ac:dyDescent="0.25">
      <c r="C16" s="20"/>
      <c r="D16" s="59"/>
      <c r="E16" s="1"/>
      <c r="F16" s="57"/>
      <c r="G16" s="11"/>
      <c r="H16" s="1"/>
      <c r="I16" s="1"/>
      <c r="J16" s="9"/>
      <c r="K16" s="9"/>
      <c r="L16" s="10"/>
    </row>
    <row r="17" spans="1:24" x14ac:dyDescent="0.25">
      <c r="C17" s="55"/>
      <c r="D17" s="58"/>
      <c r="E17" s="9"/>
      <c r="F17" s="55"/>
      <c r="G17" s="9"/>
      <c r="H17" s="10"/>
      <c r="I17" s="10"/>
      <c r="J17" s="9"/>
      <c r="K17" s="9"/>
      <c r="L17" s="10"/>
    </row>
    <row r="18" spans="1:24" x14ac:dyDescent="0.25">
      <c r="C18" s="11"/>
      <c r="D18" s="59"/>
      <c r="E18" s="1"/>
      <c r="F18" s="11"/>
      <c r="G18" s="11"/>
      <c r="H18" s="1"/>
      <c r="I18" s="1"/>
      <c r="J18" s="9"/>
      <c r="K18" s="11"/>
      <c r="L18" s="1"/>
    </row>
    <row r="19" spans="1:24" x14ac:dyDescent="0.25">
      <c r="B19" s="2"/>
      <c r="C19" s="57"/>
      <c r="D19" s="60"/>
      <c r="E19" s="1"/>
      <c r="F19" s="11"/>
      <c r="G19" s="11"/>
      <c r="H19" s="1"/>
      <c r="I19" s="1"/>
      <c r="J19" s="9"/>
      <c r="K19" s="11"/>
      <c r="L19" s="1"/>
    </row>
    <row r="20" spans="1:24" x14ac:dyDescent="0.25">
      <c r="C20" s="20"/>
      <c r="D20" s="59"/>
      <c r="E20" s="1"/>
      <c r="F20" s="57"/>
      <c r="G20" s="11"/>
      <c r="H20" s="1"/>
      <c r="I20" s="1"/>
      <c r="J20" s="9"/>
      <c r="K20" s="11"/>
      <c r="L20" s="1"/>
    </row>
    <row r="21" spans="1:24" x14ac:dyDescent="0.25">
      <c r="B21" s="2"/>
      <c r="C21" s="57"/>
      <c r="D21" s="60"/>
      <c r="E21" s="1"/>
      <c r="F21" s="11"/>
      <c r="G21" s="11"/>
      <c r="H21" s="1"/>
      <c r="I21" s="1"/>
      <c r="J21" s="9"/>
      <c r="K21" s="11"/>
      <c r="L21" s="1"/>
    </row>
    <row r="24" spans="1:24" x14ac:dyDescent="0.25">
      <c r="A24" s="3" t="s">
        <v>109</v>
      </c>
      <c r="B24" s="100" t="s">
        <v>17</v>
      </c>
      <c r="C24" s="76" t="s">
        <v>48</v>
      </c>
      <c r="D24" s="76" t="s">
        <v>49</v>
      </c>
      <c r="E24" s="76" t="s">
        <v>0</v>
      </c>
      <c r="F24" s="76" t="s">
        <v>1</v>
      </c>
      <c r="G24" s="76" t="s">
        <v>2</v>
      </c>
      <c r="H24" s="76" t="s">
        <v>9</v>
      </c>
      <c r="I24" s="76" t="s">
        <v>11</v>
      </c>
      <c r="J24" s="76" t="s">
        <v>50</v>
      </c>
      <c r="K24" s="76" t="s">
        <v>51</v>
      </c>
      <c r="L24" s="76" t="s">
        <v>3</v>
      </c>
      <c r="M24" s="76" t="s">
        <v>4</v>
      </c>
      <c r="N24" s="76" t="s">
        <v>52</v>
      </c>
      <c r="O24" s="76" t="s">
        <v>5</v>
      </c>
      <c r="P24" s="76" t="s">
        <v>53</v>
      </c>
      <c r="Q24" s="76" t="s">
        <v>54</v>
      </c>
      <c r="R24" s="76" t="s">
        <v>55</v>
      </c>
      <c r="S24" s="76" t="s">
        <v>56</v>
      </c>
      <c r="T24" s="76" t="s">
        <v>57</v>
      </c>
      <c r="U24" s="76" t="s">
        <v>58</v>
      </c>
      <c r="V24" s="76" t="s">
        <v>59</v>
      </c>
      <c r="W24" s="76" t="s">
        <v>60</v>
      </c>
      <c r="X24" s="77" t="s">
        <v>61</v>
      </c>
    </row>
    <row r="25" spans="1:24" x14ac:dyDescent="0.25">
      <c r="A25" s="10"/>
      <c r="B25" s="140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116"/>
      <c r="V25" s="116"/>
      <c r="W25" s="116"/>
      <c r="X25" s="141"/>
    </row>
    <row r="26" spans="1:24" x14ac:dyDescent="0.25">
      <c r="A26" s="10"/>
      <c r="B26" s="140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116"/>
      <c r="V26" s="116"/>
      <c r="W26" s="116"/>
      <c r="X26" s="141"/>
    </row>
    <row r="27" spans="1:24" x14ac:dyDescent="0.25">
      <c r="A27" s="10"/>
      <c r="B27" s="140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116"/>
      <c r="V27" s="116"/>
      <c r="W27" s="116"/>
      <c r="X27" s="141"/>
    </row>
    <row r="28" spans="1:24" x14ac:dyDescent="0.25">
      <c r="A28" s="10"/>
      <c r="B28" s="140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116"/>
      <c r="V28" s="116"/>
      <c r="W28" s="116"/>
      <c r="X28" s="141"/>
    </row>
    <row r="29" spans="1:24" x14ac:dyDescent="0.25">
      <c r="A29" s="10"/>
      <c r="B29" s="140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116"/>
      <c r="V29" s="116"/>
      <c r="W29" s="116"/>
      <c r="X29" s="141"/>
    </row>
    <row r="30" spans="1:24" x14ac:dyDescent="0.25">
      <c r="A30" s="10"/>
      <c r="B30" s="140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116"/>
      <c r="V30" s="116"/>
      <c r="W30" s="116"/>
      <c r="X30" s="141"/>
    </row>
    <row r="31" spans="1:24" x14ac:dyDescent="0.25">
      <c r="A31" s="10"/>
      <c r="B31" s="140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116"/>
      <c r="V31" s="116"/>
      <c r="W31" s="116"/>
      <c r="X31" s="141"/>
    </row>
    <row r="32" spans="1:24" x14ac:dyDescent="0.25">
      <c r="A32" s="10"/>
      <c r="B32" s="140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116"/>
      <c r="V32" s="116"/>
      <c r="W32" s="116"/>
      <c r="X32" s="141"/>
    </row>
    <row r="33" spans="1:25" x14ac:dyDescent="0.25">
      <c r="A33" s="10"/>
      <c r="B33" s="140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116"/>
      <c r="V33" s="116"/>
      <c r="W33" s="116"/>
      <c r="X33" s="141"/>
    </row>
    <row r="34" spans="1:25" x14ac:dyDescent="0.25">
      <c r="A34" s="10"/>
      <c r="B34" s="140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116"/>
      <c r="V34" s="116"/>
      <c r="W34" s="116"/>
      <c r="X34" s="141"/>
    </row>
    <row r="35" spans="1:25" x14ac:dyDescent="0.25">
      <c r="A35" s="10"/>
      <c r="B35" s="140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116"/>
      <c r="V35" s="116"/>
      <c r="W35" s="116"/>
      <c r="X35" s="141"/>
    </row>
    <row r="36" spans="1:25" x14ac:dyDescent="0.25">
      <c r="A36" s="10"/>
      <c r="B36" s="111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116"/>
      <c r="V36" s="116"/>
      <c r="W36" s="116"/>
      <c r="X36" s="141"/>
    </row>
    <row r="37" spans="1:25" x14ac:dyDescent="0.25">
      <c r="A37" s="10"/>
      <c r="B37" s="140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116"/>
      <c r="V37" s="116"/>
      <c r="W37" s="116"/>
      <c r="X37" s="141"/>
    </row>
    <row r="38" spans="1:25" x14ac:dyDescent="0.25">
      <c r="A38" s="10"/>
      <c r="B38" s="140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116"/>
      <c r="V38" s="116"/>
      <c r="W38" s="116"/>
      <c r="X38" s="141"/>
    </row>
    <row r="39" spans="1:25" x14ac:dyDescent="0.25">
      <c r="A39" s="10"/>
      <c r="B39" s="140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116"/>
      <c r="V39" s="116"/>
      <c r="W39" s="116"/>
      <c r="X39" s="141"/>
    </row>
    <row r="40" spans="1:25" x14ac:dyDescent="0.25">
      <c r="A40" s="10"/>
      <c r="B40" s="140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116"/>
      <c r="V40" s="116"/>
      <c r="W40" s="116"/>
      <c r="X40" s="141"/>
    </row>
    <row r="41" spans="1:25" x14ac:dyDescent="0.25">
      <c r="A41" s="10"/>
      <c r="B41" s="140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116"/>
      <c r="V41" s="116"/>
      <c r="W41" s="116"/>
      <c r="X41" s="141"/>
    </row>
    <row r="42" spans="1:25" x14ac:dyDescent="0.25">
      <c r="A42" s="10"/>
      <c r="B42" s="140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116"/>
      <c r="V42" s="116"/>
      <c r="W42" s="116"/>
      <c r="X42" s="141"/>
    </row>
    <row r="43" spans="1:25" x14ac:dyDescent="0.25">
      <c r="A43" s="10"/>
      <c r="B43" s="140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116"/>
      <c r="V43" s="116"/>
      <c r="W43" s="116"/>
      <c r="X43" s="141"/>
    </row>
    <row r="44" spans="1:25" x14ac:dyDescent="0.25">
      <c r="A44" s="1"/>
      <c r="B44" s="172" t="s">
        <v>65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4"/>
      <c r="V44" s="174"/>
      <c r="W44" s="174"/>
      <c r="X44" s="175"/>
      <c r="Y44" s="5"/>
    </row>
    <row r="45" spans="1:25" x14ac:dyDescent="0.25">
      <c r="A45" s="1"/>
      <c r="B45" s="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2"/>
      <c r="V45" s="12"/>
      <c r="W45" s="12"/>
      <c r="X45" s="12"/>
      <c r="Y45" s="5"/>
    </row>
    <row r="46" spans="1:25" x14ac:dyDescent="0.25">
      <c r="B46" s="7"/>
    </row>
    <row r="47" spans="1:25" x14ac:dyDescent="0.25">
      <c r="A47" s="3" t="s">
        <v>66</v>
      </c>
      <c r="B47" s="100" t="s">
        <v>18</v>
      </c>
      <c r="C47" s="76" t="s">
        <v>67</v>
      </c>
      <c r="D47" s="76" t="s">
        <v>68</v>
      </c>
      <c r="E47" s="76" t="s">
        <v>69</v>
      </c>
      <c r="F47" s="76" t="s">
        <v>20</v>
      </c>
      <c r="G47" s="76" t="s">
        <v>21</v>
      </c>
      <c r="H47" s="76" t="s">
        <v>70</v>
      </c>
      <c r="I47" s="76" t="s">
        <v>51</v>
      </c>
      <c r="J47" s="76" t="s">
        <v>5</v>
      </c>
      <c r="K47" s="76" t="s">
        <v>4</v>
      </c>
      <c r="L47" s="76" t="s">
        <v>53</v>
      </c>
      <c r="M47" s="76" t="s">
        <v>71</v>
      </c>
      <c r="N47" s="76" t="s">
        <v>72</v>
      </c>
      <c r="O47" s="76" t="s">
        <v>73</v>
      </c>
      <c r="P47" s="76" t="s">
        <v>74</v>
      </c>
      <c r="Q47" s="76" t="s">
        <v>75</v>
      </c>
      <c r="R47" s="77" t="s">
        <v>76</v>
      </c>
      <c r="T47" s="10"/>
      <c r="U47" s="10"/>
      <c r="V47" s="10"/>
      <c r="W47" s="10"/>
      <c r="X47" s="10"/>
    </row>
    <row r="48" spans="1:25" x14ac:dyDescent="0.25">
      <c r="A48" s="10"/>
      <c r="B48" s="140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84"/>
      <c r="R48" s="114"/>
      <c r="T48" s="10"/>
      <c r="U48" s="10"/>
      <c r="V48" s="10"/>
      <c r="W48" s="10"/>
      <c r="X48" s="10"/>
    </row>
    <row r="49" spans="1:24" x14ac:dyDescent="0.25">
      <c r="A49" s="10"/>
      <c r="B49" s="140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84"/>
      <c r="R49" s="114"/>
      <c r="T49" s="10"/>
      <c r="U49" s="10"/>
      <c r="V49" s="10"/>
      <c r="W49" s="10"/>
      <c r="X49" s="10"/>
    </row>
    <row r="50" spans="1:24" x14ac:dyDescent="0.25">
      <c r="A50" s="10"/>
      <c r="B50" s="140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84"/>
      <c r="R50" s="114"/>
      <c r="T50" s="10"/>
      <c r="U50" s="10"/>
      <c r="V50" s="10"/>
      <c r="W50" s="10"/>
      <c r="X50" s="10"/>
    </row>
    <row r="51" spans="1:24" x14ac:dyDescent="0.25">
      <c r="A51" s="66"/>
      <c r="B51" s="140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84"/>
      <c r="R51" s="114"/>
      <c r="T51" s="10"/>
      <c r="U51" s="10"/>
      <c r="V51" s="10"/>
      <c r="W51" s="10"/>
      <c r="X51" s="10"/>
    </row>
    <row r="52" spans="1:24" x14ac:dyDescent="0.25">
      <c r="A52" s="66"/>
      <c r="B52" s="111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84"/>
      <c r="R52" s="114"/>
      <c r="T52" s="10"/>
      <c r="U52" s="10"/>
      <c r="V52" s="10"/>
      <c r="W52" s="10"/>
      <c r="X52" s="10"/>
    </row>
    <row r="53" spans="1:24" x14ac:dyDescent="0.25">
      <c r="A53" s="10"/>
      <c r="B53" s="140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84"/>
      <c r="R53" s="114"/>
      <c r="T53" s="10"/>
      <c r="U53" s="10"/>
      <c r="V53" s="10"/>
      <c r="W53" s="10"/>
      <c r="X53" s="10"/>
    </row>
    <row r="54" spans="1:24" x14ac:dyDescent="0.25">
      <c r="A54" s="10"/>
      <c r="B54" s="140"/>
      <c r="C54" s="66"/>
      <c r="D54" s="66"/>
      <c r="E54" s="66"/>
      <c r="F54" s="145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84"/>
      <c r="R54" s="114"/>
    </row>
    <row r="55" spans="1:24" x14ac:dyDescent="0.25">
      <c r="B55" s="171" t="s">
        <v>65</v>
      </c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6"/>
      <c r="R55" s="177"/>
    </row>
    <row r="56" spans="1:24" x14ac:dyDescent="0.25">
      <c r="Q56" s="16"/>
    </row>
  </sheetData>
  <sortState xmlns:xlrd2="http://schemas.microsoft.com/office/spreadsheetml/2017/richdata2" ref="A49:R54">
    <sortCondition ref="A49:A54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99654-C131-4CF2-803C-8C6F93EEF337}">
  <dimension ref="A1:Y54"/>
  <sheetViews>
    <sheetView showGridLines="0" topLeftCell="A24" workbookViewId="0">
      <selection activeCell="W53" sqref="W53"/>
    </sheetView>
  </sheetViews>
  <sheetFormatPr defaultRowHeight="15" x14ac:dyDescent="0.25"/>
  <cols>
    <col min="1" max="1" width="20.5703125" customWidth="1"/>
    <col min="2" max="2" width="18" customWidth="1"/>
    <col min="3" max="3" width="8" customWidth="1"/>
    <col min="4" max="4" width="7.42578125" customWidth="1"/>
    <col min="5" max="5" width="5.28515625" customWidth="1"/>
    <col min="6" max="6" width="6.42578125" customWidth="1"/>
    <col min="7" max="7" width="5.28515625" customWidth="1"/>
    <col min="8" max="10" width="4.7109375" customWidth="1"/>
    <col min="11" max="11" width="6.5703125" customWidth="1"/>
    <col min="12" max="12" width="7.42578125" customWidth="1"/>
    <col min="13" max="16" width="4.7109375" customWidth="1"/>
    <col min="17" max="17" width="5.5703125" customWidth="1"/>
    <col min="18" max="18" width="5.85546875" customWidth="1"/>
    <col min="19" max="20" width="4.7109375" customWidth="1"/>
    <col min="21" max="24" width="6.7109375" customWidth="1"/>
  </cols>
  <sheetData>
    <row r="1" spans="1:24" ht="18.75" x14ac:dyDescent="0.3">
      <c r="A1" s="4" t="s">
        <v>94</v>
      </c>
    </row>
    <row r="2" spans="1:24" x14ac:dyDescent="0.25"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10</v>
      </c>
      <c r="I2" s="6" t="s">
        <v>40</v>
      </c>
      <c r="J2" s="6" t="s">
        <v>41</v>
      </c>
      <c r="K2" s="6" t="s">
        <v>42</v>
      </c>
      <c r="L2" s="6" t="s">
        <v>43</v>
      </c>
      <c r="N2" s="3" t="s">
        <v>44</v>
      </c>
      <c r="O2" s="3"/>
    </row>
    <row r="3" spans="1:24" x14ac:dyDescent="0.25">
      <c r="A3" s="7" t="s">
        <v>45</v>
      </c>
      <c r="C3" s="55"/>
      <c r="D3" s="58"/>
      <c r="E3" s="9"/>
      <c r="F3" s="55"/>
      <c r="G3" s="9"/>
      <c r="H3" s="10"/>
      <c r="I3" s="10"/>
      <c r="J3" s="9"/>
      <c r="K3" s="9"/>
      <c r="L3" s="10"/>
    </row>
    <row r="4" spans="1:24" x14ac:dyDescent="0.25">
      <c r="A4" s="7"/>
      <c r="C4" s="20"/>
      <c r="D4" s="59"/>
      <c r="E4" s="1"/>
      <c r="F4" s="57"/>
      <c r="G4" s="11"/>
      <c r="H4" s="1"/>
      <c r="I4" s="1"/>
      <c r="J4" s="9"/>
      <c r="K4" s="9"/>
      <c r="L4" s="10"/>
    </row>
    <row r="5" spans="1:24" x14ac:dyDescent="0.25">
      <c r="C5" s="11"/>
      <c r="D5" s="59"/>
      <c r="E5" s="1"/>
      <c r="F5" s="11"/>
      <c r="G5" s="11"/>
      <c r="H5" s="1"/>
      <c r="I5" s="1"/>
      <c r="J5" s="9"/>
      <c r="K5" s="11"/>
      <c r="L5" s="1"/>
    </row>
    <row r="6" spans="1:24" x14ac:dyDescent="0.25">
      <c r="C6" s="20"/>
      <c r="D6" s="59"/>
      <c r="E6" s="1"/>
      <c r="F6" s="57"/>
      <c r="G6" s="11"/>
      <c r="H6" s="1"/>
      <c r="I6" s="1"/>
      <c r="J6" s="9"/>
      <c r="K6" s="11"/>
      <c r="L6" s="1"/>
    </row>
    <row r="7" spans="1:24" x14ac:dyDescent="0.25">
      <c r="C7" s="1"/>
      <c r="D7" s="60"/>
      <c r="E7" s="1"/>
      <c r="F7" s="1"/>
      <c r="G7" s="1"/>
      <c r="H7" s="1"/>
      <c r="I7" s="1"/>
      <c r="J7" s="9"/>
      <c r="K7" s="1"/>
      <c r="L7" s="1"/>
    </row>
    <row r="8" spans="1:24" x14ac:dyDescent="0.25">
      <c r="A8" s="7" t="s">
        <v>46</v>
      </c>
      <c r="B8" s="2"/>
      <c r="C8" s="20"/>
      <c r="D8" s="61"/>
      <c r="E8" s="56"/>
      <c r="F8" s="11"/>
      <c r="G8" s="11"/>
      <c r="H8" s="1"/>
      <c r="I8" s="1"/>
      <c r="J8" s="9"/>
      <c r="K8" s="11"/>
      <c r="L8" s="1"/>
    </row>
    <row r="9" spans="1:24" x14ac:dyDescent="0.25">
      <c r="B9" s="2"/>
      <c r="C9" s="11"/>
      <c r="D9" s="59"/>
      <c r="E9" s="11"/>
      <c r="F9" s="11"/>
      <c r="G9" s="11"/>
      <c r="H9" s="1"/>
      <c r="I9" s="1"/>
      <c r="J9" s="9"/>
      <c r="K9" s="11"/>
      <c r="L9" s="1"/>
    </row>
    <row r="10" spans="1:24" x14ac:dyDescent="0.25">
      <c r="B10" s="2"/>
      <c r="C10" s="57"/>
      <c r="D10" s="60"/>
      <c r="E10" s="1"/>
      <c r="F10" s="11"/>
      <c r="G10" s="11"/>
      <c r="H10" s="1"/>
      <c r="I10" s="1"/>
      <c r="J10" s="9"/>
      <c r="K10" s="11"/>
      <c r="L10" s="1"/>
    </row>
    <row r="12" spans="1:24" ht="15.75" thickBot="1" x14ac:dyDescent="0.3"/>
    <row r="13" spans="1:24" x14ac:dyDescent="0.25">
      <c r="A13" s="6" t="s">
        <v>109</v>
      </c>
      <c r="B13" s="163" t="s">
        <v>17</v>
      </c>
      <c r="C13" s="144" t="s">
        <v>48</v>
      </c>
      <c r="D13" s="144" t="s">
        <v>49</v>
      </c>
      <c r="E13" s="144" t="s">
        <v>0</v>
      </c>
      <c r="F13" s="144" t="s">
        <v>1</v>
      </c>
      <c r="G13" s="144" t="s">
        <v>2</v>
      </c>
      <c r="H13" s="144" t="s">
        <v>9</v>
      </c>
      <c r="I13" s="144" t="s">
        <v>11</v>
      </c>
      <c r="J13" s="144" t="s">
        <v>50</v>
      </c>
      <c r="K13" s="144" t="s">
        <v>51</v>
      </c>
      <c r="L13" s="144" t="s">
        <v>3</v>
      </c>
      <c r="M13" s="144" t="s">
        <v>4</v>
      </c>
      <c r="N13" s="144" t="s">
        <v>52</v>
      </c>
      <c r="O13" s="144" t="s">
        <v>5</v>
      </c>
      <c r="P13" s="144" t="s">
        <v>53</v>
      </c>
      <c r="Q13" s="144" t="s">
        <v>54</v>
      </c>
      <c r="R13" s="144" t="s">
        <v>55</v>
      </c>
      <c r="S13" s="144" t="s">
        <v>56</v>
      </c>
      <c r="T13" s="144" t="s">
        <v>57</v>
      </c>
      <c r="U13" s="144" t="s">
        <v>58</v>
      </c>
      <c r="V13" s="144" t="s">
        <v>59</v>
      </c>
      <c r="W13" s="144" t="s">
        <v>60</v>
      </c>
      <c r="X13" s="148" t="s">
        <v>61</v>
      </c>
    </row>
    <row r="14" spans="1:24" x14ac:dyDescent="0.25">
      <c r="A14" s="3"/>
      <c r="B14" s="196" t="s">
        <v>16</v>
      </c>
      <c r="C14" s="66">
        <v>2</v>
      </c>
      <c r="D14" s="66">
        <v>10</v>
      </c>
      <c r="E14" s="66">
        <v>9</v>
      </c>
      <c r="F14" s="66">
        <v>1</v>
      </c>
      <c r="G14" s="66">
        <v>4</v>
      </c>
      <c r="H14" s="66">
        <v>3</v>
      </c>
      <c r="I14" s="66">
        <v>1</v>
      </c>
      <c r="J14" s="66">
        <v>0</v>
      </c>
      <c r="K14" s="66">
        <v>0</v>
      </c>
      <c r="L14" s="66">
        <v>1</v>
      </c>
      <c r="M14" s="66">
        <v>1</v>
      </c>
      <c r="N14" s="66">
        <v>0</v>
      </c>
      <c r="O14" s="66">
        <v>2</v>
      </c>
      <c r="P14" s="66">
        <v>0</v>
      </c>
      <c r="Q14" s="66">
        <v>0</v>
      </c>
      <c r="R14" s="66">
        <v>0</v>
      </c>
      <c r="S14" s="66">
        <v>1</v>
      </c>
      <c r="T14" s="66">
        <v>0</v>
      </c>
      <c r="U14" s="197">
        <v>0.5</v>
      </c>
      <c r="V14" s="197">
        <v>0.55600000000000005</v>
      </c>
      <c r="W14" s="116">
        <v>1.056</v>
      </c>
      <c r="X14" s="198">
        <v>0.44400000000000001</v>
      </c>
    </row>
    <row r="15" spans="1:24" x14ac:dyDescent="0.25">
      <c r="A15" s="3"/>
      <c r="B15" s="196" t="s">
        <v>14</v>
      </c>
      <c r="C15" s="66">
        <v>3</v>
      </c>
      <c r="D15" s="66">
        <v>15</v>
      </c>
      <c r="E15" s="66">
        <v>12</v>
      </c>
      <c r="F15" s="66">
        <v>2</v>
      </c>
      <c r="G15" s="66">
        <v>4</v>
      </c>
      <c r="H15" s="66">
        <v>3</v>
      </c>
      <c r="I15" s="66">
        <v>1</v>
      </c>
      <c r="J15" s="66">
        <v>0</v>
      </c>
      <c r="K15" s="66">
        <v>0</v>
      </c>
      <c r="L15" s="66">
        <v>1</v>
      </c>
      <c r="M15" s="66">
        <v>2</v>
      </c>
      <c r="N15" s="66">
        <v>0</v>
      </c>
      <c r="O15" s="66">
        <v>5</v>
      </c>
      <c r="P15" s="66">
        <v>1</v>
      </c>
      <c r="Q15" s="66">
        <v>1</v>
      </c>
      <c r="R15" s="66">
        <v>0</v>
      </c>
      <c r="S15" s="66">
        <v>2</v>
      </c>
      <c r="T15" s="66">
        <v>0</v>
      </c>
      <c r="U15" s="197">
        <v>0.46700000000000003</v>
      </c>
      <c r="V15" s="197">
        <v>0.41699999999999998</v>
      </c>
      <c r="W15" s="116">
        <v>0.88300000000000001</v>
      </c>
      <c r="X15" s="198">
        <v>0.33300000000000002</v>
      </c>
    </row>
    <row r="16" spans="1:24" x14ac:dyDescent="0.25">
      <c r="A16" s="3"/>
      <c r="B16" s="196" t="s">
        <v>15</v>
      </c>
      <c r="C16" s="66">
        <v>3</v>
      </c>
      <c r="D16" s="66">
        <v>11</v>
      </c>
      <c r="E16" s="66">
        <v>10</v>
      </c>
      <c r="F16" s="66">
        <v>0</v>
      </c>
      <c r="G16" s="66">
        <v>1</v>
      </c>
      <c r="H16" s="66">
        <v>1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1</v>
      </c>
      <c r="O16" s="66">
        <v>1</v>
      </c>
      <c r="P16" s="66">
        <v>0</v>
      </c>
      <c r="Q16" s="66">
        <v>2</v>
      </c>
      <c r="R16" s="66">
        <v>0</v>
      </c>
      <c r="S16" s="66">
        <v>0</v>
      </c>
      <c r="T16" s="66">
        <v>0</v>
      </c>
      <c r="U16" s="197">
        <v>0.1</v>
      </c>
      <c r="V16" s="197">
        <v>0.1</v>
      </c>
      <c r="W16" s="116">
        <v>0.2</v>
      </c>
      <c r="X16" s="198">
        <v>0.1</v>
      </c>
    </row>
    <row r="17" spans="1:24" x14ac:dyDescent="0.25">
      <c r="A17" s="3"/>
      <c r="B17" s="196" t="s">
        <v>12</v>
      </c>
      <c r="C17" s="66">
        <v>1</v>
      </c>
      <c r="D17" s="66">
        <v>3</v>
      </c>
      <c r="E17" s="66">
        <v>2</v>
      </c>
      <c r="F17" s="66">
        <v>1</v>
      </c>
      <c r="G17" s="66">
        <v>1</v>
      </c>
      <c r="H17" s="66">
        <v>1</v>
      </c>
      <c r="I17" s="66">
        <v>0</v>
      </c>
      <c r="J17" s="66">
        <v>0</v>
      </c>
      <c r="K17" s="66">
        <v>0</v>
      </c>
      <c r="L17" s="66">
        <v>2</v>
      </c>
      <c r="M17" s="66">
        <v>1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197">
        <v>0.66700000000000004</v>
      </c>
      <c r="V17" s="197">
        <v>0.5</v>
      </c>
      <c r="W17" s="116">
        <v>1.167</v>
      </c>
      <c r="X17" s="198">
        <v>0.5</v>
      </c>
    </row>
    <row r="18" spans="1:24" x14ac:dyDescent="0.25">
      <c r="A18" s="3"/>
      <c r="B18" s="196" t="s">
        <v>240</v>
      </c>
      <c r="C18" s="66">
        <v>1</v>
      </c>
      <c r="D18" s="66">
        <v>1</v>
      </c>
      <c r="E18" s="66">
        <v>1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197">
        <v>0</v>
      </c>
      <c r="V18" s="197">
        <v>0</v>
      </c>
      <c r="W18" s="116">
        <v>0</v>
      </c>
      <c r="X18" s="198">
        <v>0</v>
      </c>
    </row>
    <row r="19" spans="1:24" x14ac:dyDescent="0.25">
      <c r="A19" s="3"/>
      <c r="B19" s="210" t="s">
        <v>195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11"/>
      <c r="V19" s="211"/>
      <c r="W19" s="26"/>
      <c r="X19" s="213"/>
    </row>
    <row r="20" spans="1:24" x14ac:dyDescent="0.25">
      <c r="A20" s="3"/>
      <c r="B20" s="210" t="s">
        <v>187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11"/>
      <c r="V20" s="211"/>
      <c r="W20" s="26"/>
      <c r="X20" s="213"/>
    </row>
    <row r="21" spans="1:24" x14ac:dyDescent="0.25">
      <c r="A21" s="3"/>
      <c r="B21" s="196" t="s">
        <v>7</v>
      </c>
      <c r="C21" s="66">
        <v>2</v>
      </c>
      <c r="D21" s="66">
        <v>10</v>
      </c>
      <c r="E21" s="66">
        <v>9</v>
      </c>
      <c r="F21" s="66">
        <v>1</v>
      </c>
      <c r="G21" s="66">
        <v>4</v>
      </c>
      <c r="H21" s="66">
        <v>4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1</v>
      </c>
      <c r="P21" s="66">
        <v>1</v>
      </c>
      <c r="Q21" s="66">
        <v>0</v>
      </c>
      <c r="R21" s="66">
        <v>0</v>
      </c>
      <c r="S21" s="66">
        <v>0</v>
      </c>
      <c r="T21" s="66">
        <v>0</v>
      </c>
      <c r="U21" s="197">
        <v>0.5</v>
      </c>
      <c r="V21" s="197">
        <v>0.44400000000000001</v>
      </c>
      <c r="W21" s="116">
        <v>0.94399999999999995</v>
      </c>
      <c r="X21" s="198">
        <v>0.44400000000000001</v>
      </c>
    </row>
    <row r="22" spans="1:24" x14ac:dyDescent="0.25">
      <c r="A22" s="3"/>
      <c r="B22" s="196" t="s">
        <v>237</v>
      </c>
      <c r="C22" s="66">
        <v>1</v>
      </c>
      <c r="D22" s="66">
        <v>4</v>
      </c>
      <c r="E22" s="66">
        <v>3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1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197">
        <v>0.25</v>
      </c>
      <c r="V22" s="197">
        <v>0</v>
      </c>
      <c r="W22" s="116">
        <v>0.25</v>
      </c>
      <c r="X22" s="198">
        <v>0</v>
      </c>
    </row>
    <row r="23" spans="1:24" x14ac:dyDescent="0.25">
      <c r="A23" s="3"/>
      <c r="B23" s="196" t="s">
        <v>28</v>
      </c>
      <c r="C23" s="66">
        <v>1</v>
      </c>
      <c r="D23" s="66">
        <v>3</v>
      </c>
      <c r="E23" s="66">
        <v>2</v>
      </c>
      <c r="F23" s="66">
        <v>1</v>
      </c>
      <c r="G23" s="66">
        <v>1</v>
      </c>
      <c r="H23" s="66">
        <v>1</v>
      </c>
      <c r="I23" s="66">
        <v>0</v>
      </c>
      <c r="J23" s="66">
        <v>0</v>
      </c>
      <c r="K23" s="66">
        <v>0</v>
      </c>
      <c r="L23" s="66">
        <v>0</v>
      </c>
      <c r="M23" s="66">
        <v>1</v>
      </c>
      <c r="N23" s="66">
        <v>0</v>
      </c>
      <c r="O23" s="66">
        <v>1</v>
      </c>
      <c r="P23" s="66">
        <v>0</v>
      </c>
      <c r="Q23" s="66">
        <v>0</v>
      </c>
      <c r="R23" s="66">
        <v>0</v>
      </c>
      <c r="S23" s="66">
        <v>0</v>
      </c>
      <c r="T23" s="66">
        <v>0</v>
      </c>
      <c r="U23" s="197">
        <v>0.66700000000000004</v>
      </c>
      <c r="V23" s="197">
        <v>0.5</v>
      </c>
      <c r="W23" s="116">
        <v>1.167</v>
      </c>
      <c r="X23" s="198">
        <v>0.5</v>
      </c>
    </row>
    <row r="24" spans="1:24" x14ac:dyDescent="0.25">
      <c r="A24" s="3"/>
      <c r="B24" s="196" t="s">
        <v>62</v>
      </c>
      <c r="C24" s="66">
        <v>2</v>
      </c>
      <c r="D24" s="66">
        <v>8</v>
      </c>
      <c r="E24" s="66">
        <v>4</v>
      </c>
      <c r="F24" s="66">
        <v>2</v>
      </c>
      <c r="G24" s="66">
        <v>1</v>
      </c>
      <c r="H24" s="66">
        <v>1</v>
      </c>
      <c r="I24" s="66">
        <v>0</v>
      </c>
      <c r="J24" s="66">
        <v>0</v>
      </c>
      <c r="K24" s="66">
        <v>0</v>
      </c>
      <c r="L24" s="66">
        <v>2</v>
      </c>
      <c r="M24" s="66">
        <v>2</v>
      </c>
      <c r="N24" s="66">
        <v>0</v>
      </c>
      <c r="O24" s="66">
        <v>1</v>
      </c>
      <c r="P24" s="66">
        <v>2</v>
      </c>
      <c r="Q24" s="66">
        <v>0</v>
      </c>
      <c r="R24" s="66">
        <v>0</v>
      </c>
      <c r="S24" s="66">
        <v>0</v>
      </c>
      <c r="T24" s="66">
        <v>0</v>
      </c>
      <c r="U24" s="197">
        <v>0.625</v>
      </c>
      <c r="V24" s="197">
        <v>0.25</v>
      </c>
      <c r="W24" s="116">
        <v>0.875</v>
      </c>
      <c r="X24" s="198">
        <v>0.25</v>
      </c>
    </row>
    <row r="25" spans="1:24" x14ac:dyDescent="0.25">
      <c r="A25" s="3"/>
      <c r="B25" s="196" t="s">
        <v>77</v>
      </c>
      <c r="C25" s="66">
        <v>1</v>
      </c>
      <c r="D25" s="66">
        <v>5</v>
      </c>
      <c r="E25" s="66">
        <v>4</v>
      </c>
      <c r="F25" s="66">
        <v>0</v>
      </c>
      <c r="G25" s="66">
        <v>1</v>
      </c>
      <c r="H25" s="66">
        <v>1</v>
      </c>
      <c r="I25" s="66">
        <v>0</v>
      </c>
      <c r="J25" s="66">
        <v>0</v>
      </c>
      <c r="K25" s="66">
        <v>0</v>
      </c>
      <c r="L25" s="66">
        <v>0</v>
      </c>
      <c r="M25" s="66">
        <v>1</v>
      </c>
      <c r="N25" s="66">
        <v>0</v>
      </c>
      <c r="O25" s="66">
        <v>2</v>
      </c>
      <c r="P25" s="66">
        <v>0</v>
      </c>
      <c r="Q25" s="66">
        <v>0</v>
      </c>
      <c r="R25" s="66">
        <v>0</v>
      </c>
      <c r="S25" s="66">
        <v>0</v>
      </c>
      <c r="T25" s="66">
        <v>0</v>
      </c>
      <c r="U25" s="197">
        <v>0.4</v>
      </c>
      <c r="V25" s="197">
        <v>0.25</v>
      </c>
      <c r="W25" s="116">
        <v>0.65</v>
      </c>
      <c r="X25" s="198">
        <v>0.25</v>
      </c>
    </row>
    <row r="26" spans="1:24" x14ac:dyDescent="0.25">
      <c r="A26" s="3"/>
      <c r="B26" s="196" t="s">
        <v>189</v>
      </c>
      <c r="C26" s="66">
        <v>2</v>
      </c>
      <c r="D26" s="66">
        <v>10</v>
      </c>
      <c r="E26" s="66">
        <v>7</v>
      </c>
      <c r="F26" s="66">
        <v>1</v>
      </c>
      <c r="G26" s="66">
        <v>1</v>
      </c>
      <c r="H26" s="66">
        <v>0</v>
      </c>
      <c r="I26" s="66">
        <v>1</v>
      </c>
      <c r="J26" s="66">
        <v>0</v>
      </c>
      <c r="K26" s="66">
        <v>0</v>
      </c>
      <c r="L26" s="66">
        <v>0</v>
      </c>
      <c r="M26" s="66">
        <v>3</v>
      </c>
      <c r="N26" s="66">
        <v>0</v>
      </c>
      <c r="O26" s="66">
        <v>3</v>
      </c>
      <c r="P26" s="66">
        <v>0</v>
      </c>
      <c r="Q26" s="66">
        <v>0</v>
      </c>
      <c r="R26" s="66">
        <v>0</v>
      </c>
      <c r="S26" s="66">
        <v>1</v>
      </c>
      <c r="T26" s="66">
        <v>0</v>
      </c>
      <c r="U26" s="197">
        <v>0.4</v>
      </c>
      <c r="V26" s="197">
        <v>0.28599999999999998</v>
      </c>
      <c r="W26" s="116">
        <v>0.68600000000000005</v>
      </c>
      <c r="X26" s="198">
        <v>0.14299999999999999</v>
      </c>
    </row>
    <row r="27" spans="1:24" x14ac:dyDescent="0.25">
      <c r="A27" s="3"/>
      <c r="B27" s="210" t="s">
        <v>196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11"/>
      <c r="V27" s="211"/>
      <c r="W27" s="26"/>
      <c r="X27" s="213"/>
    </row>
    <row r="28" spans="1:24" x14ac:dyDescent="0.25">
      <c r="A28" s="3"/>
      <c r="B28" s="196" t="s">
        <v>22</v>
      </c>
      <c r="C28" s="66">
        <v>3</v>
      </c>
      <c r="D28" s="66">
        <v>11</v>
      </c>
      <c r="E28" s="66">
        <v>9</v>
      </c>
      <c r="F28" s="66">
        <v>0</v>
      </c>
      <c r="G28" s="66">
        <v>2</v>
      </c>
      <c r="H28" s="66">
        <v>2</v>
      </c>
      <c r="I28" s="66">
        <v>0</v>
      </c>
      <c r="J28" s="66">
        <v>0</v>
      </c>
      <c r="K28" s="66">
        <v>0</v>
      </c>
      <c r="L28" s="66">
        <v>0</v>
      </c>
      <c r="M28" s="66">
        <v>2</v>
      </c>
      <c r="N28" s="66">
        <v>0</v>
      </c>
      <c r="O28" s="66">
        <v>5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197">
        <v>0.36399999999999999</v>
      </c>
      <c r="V28" s="197">
        <v>0.222</v>
      </c>
      <c r="W28" s="116">
        <v>0.58599999999999997</v>
      </c>
      <c r="X28" s="198">
        <v>0.222</v>
      </c>
    </row>
    <row r="29" spans="1:24" x14ac:dyDescent="0.25">
      <c r="A29" s="3"/>
      <c r="B29" s="122" t="s">
        <v>29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11"/>
      <c r="V29" s="211"/>
      <c r="W29" s="26"/>
      <c r="X29" s="213"/>
    </row>
    <row r="30" spans="1:24" x14ac:dyDescent="0.25">
      <c r="A30" s="3"/>
      <c r="B30" s="196" t="s">
        <v>188</v>
      </c>
      <c r="C30" s="66">
        <v>2</v>
      </c>
      <c r="D30" s="66">
        <v>7</v>
      </c>
      <c r="E30" s="66">
        <v>5</v>
      </c>
      <c r="F30" s="66">
        <v>0</v>
      </c>
      <c r="G30" s="66">
        <v>1</v>
      </c>
      <c r="H30" s="66">
        <v>1</v>
      </c>
      <c r="I30" s="66">
        <v>0</v>
      </c>
      <c r="J30" s="66">
        <v>0</v>
      </c>
      <c r="K30" s="66">
        <v>0</v>
      </c>
      <c r="L30" s="66">
        <v>1</v>
      </c>
      <c r="M30" s="66">
        <v>1</v>
      </c>
      <c r="N30" s="66">
        <v>1</v>
      </c>
      <c r="O30" s="66">
        <v>2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197">
        <v>0.33300000000000002</v>
      </c>
      <c r="V30" s="197">
        <v>0.2</v>
      </c>
      <c r="W30" s="116">
        <v>0.53300000000000003</v>
      </c>
      <c r="X30" s="198">
        <v>0.2</v>
      </c>
    </row>
    <row r="31" spans="1:24" x14ac:dyDescent="0.25">
      <c r="A31" s="3"/>
      <c r="B31" s="196" t="s">
        <v>19</v>
      </c>
      <c r="C31" s="66">
        <v>1</v>
      </c>
      <c r="D31" s="66">
        <v>2</v>
      </c>
      <c r="E31" s="66">
        <v>0</v>
      </c>
      <c r="F31" s="66">
        <v>1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2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197">
        <v>1</v>
      </c>
      <c r="V31" s="197">
        <v>0</v>
      </c>
      <c r="W31" s="116">
        <v>1</v>
      </c>
      <c r="X31" s="198">
        <v>0</v>
      </c>
    </row>
    <row r="32" spans="1:24" x14ac:dyDescent="0.25">
      <c r="A32" s="3"/>
      <c r="B32" s="199" t="s">
        <v>127</v>
      </c>
      <c r="C32" s="66">
        <v>1</v>
      </c>
      <c r="D32" s="66">
        <v>2</v>
      </c>
      <c r="E32" s="66">
        <v>1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1</v>
      </c>
      <c r="N32" s="66">
        <v>0</v>
      </c>
      <c r="O32" s="66">
        <v>0</v>
      </c>
      <c r="P32" s="66">
        <v>0</v>
      </c>
      <c r="Q32" s="66">
        <v>0</v>
      </c>
      <c r="R32" s="66">
        <v>1</v>
      </c>
      <c r="S32" s="66">
        <v>0</v>
      </c>
      <c r="T32" s="66">
        <v>0</v>
      </c>
      <c r="U32" s="197">
        <v>0</v>
      </c>
      <c r="V32" s="197">
        <v>0</v>
      </c>
      <c r="W32" s="116">
        <v>0</v>
      </c>
      <c r="X32" s="198">
        <v>0</v>
      </c>
    </row>
    <row r="33" spans="1:25" x14ac:dyDescent="0.25">
      <c r="A33" s="3"/>
      <c r="B33" s="196" t="s">
        <v>175</v>
      </c>
      <c r="C33" s="66">
        <v>3</v>
      </c>
      <c r="D33" s="66">
        <v>8</v>
      </c>
      <c r="E33" s="66">
        <v>8</v>
      </c>
      <c r="F33" s="66">
        <v>1</v>
      </c>
      <c r="G33" s="66">
        <v>1</v>
      </c>
      <c r="H33" s="66">
        <v>0</v>
      </c>
      <c r="I33" s="66">
        <v>1</v>
      </c>
      <c r="J33" s="66">
        <v>0</v>
      </c>
      <c r="K33" s="66">
        <v>0</v>
      </c>
      <c r="L33" s="66">
        <v>1</v>
      </c>
      <c r="M33" s="66">
        <v>0</v>
      </c>
      <c r="N33" s="66">
        <v>0</v>
      </c>
      <c r="O33" s="66">
        <v>4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197">
        <v>0.125</v>
      </c>
      <c r="V33" s="197">
        <v>0.25</v>
      </c>
      <c r="W33" s="116">
        <v>0.375</v>
      </c>
      <c r="X33" s="198">
        <v>0.129</v>
      </c>
    </row>
    <row r="34" spans="1:25" x14ac:dyDescent="0.25">
      <c r="A34" s="3"/>
      <c r="B34" s="199" t="s">
        <v>236</v>
      </c>
      <c r="C34" s="66">
        <v>2</v>
      </c>
      <c r="D34" s="66">
        <v>7</v>
      </c>
      <c r="E34" s="66">
        <v>5</v>
      </c>
      <c r="F34" s="66">
        <v>1</v>
      </c>
      <c r="G34" s="66">
        <v>1</v>
      </c>
      <c r="H34" s="66">
        <v>1</v>
      </c>
      <c r="I34" s="66">
        <v>0</v>
      </c>
      <c r="J34" s="66">
        <v>0</v>
      </c>
      <c r="K34" s="66">
        <v>0</v>
      </c>
      <c r="L34" s="66">
        <v>0</v>
      </c>
      <c r="M34" s="66">
        <v>2</v>
      </c>
      <c r="N34" s="66">
        <v>0</v>
      </c>
      <c r="O34" s="66">
        <v>1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197">
        <v>0.42899999999999999</v>
      </c>
      <c r="V34" s="197">
        <v>0.2</v>
      </c>
      <c r="W34" s="116">
        <v>0.629</v>
      </c>
      <c r="X34" s="198">
        <v>0.2</v>
      </c>
    </row>
    <row r="35" spans="1:25" x14ac:dyDescent="0.25">
      <c r="A35" s="3"/>
      <c r="B35" s="196" t="s">
        <v>8</v>
      </c>
      <c r="C35" s="66">
        <v>3</v>
      </c>
      <c r="D35" s="66">
        <v>12</v>
      </c>
      <c r="E35" s="66">
        <v>10</v>
      </c>
      <c r="F35" s="66">
        <v>0</v>
      </c>
      <c r="G35" s="66">
        <v>2</v>
      </c>
      <c r="H35" s="66">
        <v>2</v>
      </c>
      <c r="I35" s="66">
        <v>0</v>
      </c>
      <c r="J35" s="66">
        <v>0</v>
      </c>
      <c r="K35" s="66">
        <v>0</v>
      </c>
      <c r="L35" s="66">
        <v>2</v>
      </c>
      <c r="M35" s="66">
        <v>0</v>
      </c>
      <c r="N35" s="66">
        <v>0</v>
      </c>
      <c r="O35" s="66">
        <v>3</v>
      </c>
      <c r="P35" s="66">
        <v>1</v>
      </c>
      <c r="Q35" s="66">
        <v>0</v>
      </c>
      <c r="R35" s="66">
        <v>1</v>
      </c>
      <c r="S35" s="66">
        <v>1</v>
      </c>
      <c r="T35" s="66">
        <v>0</v>
      </c>
      <c r="U35" s="197">
        <v>0.25</v>
      </c>
      <c r="V35" s="197">
        <v>0.2</v>
      </c>
      <c r="W35" s="116">
        <v>0.45</v>
      </c>
      <c r="X35" s="198">
        <v>0.2</v>
      </c>
    </row>
    <row r="36" spans="1:25" x14ac:dyDescent="0.25">
      <c r="A36" s="3"/>
      <c r="B36" s="210" t="s">
        <v>6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11"/>
      <c r="V36" s="211"/>
      <c r="W36" s="26"/>
      <c r="X36" s="213"/>
    </row>
    <row r="37" spans="1:25" ht="15.75" thickBot="1" x14ac:dyDescent="0.3">
      <c r="A37" s="1"/>
      <c r="B37" s="208" t="s">
        <v>65</v>
      </c>
      <c r="C37" s="156">
        <f>SUM(C14:C36)</f>
        <v>34</v>
      </c>
      <c r="D37" s="156">
        <f t="shared" ref="D37:T37" si="0">SUM(D14:D36)</f>
        <v>129</v>
      </c>
      <c r="E37" s="156">
        <f t="shared" si="0"/>
        <v>101</v>
      </c>
      <c r="F37" s="156">
        <f t="shared" si="0"/>
        <v>12</v>
      </c>
      <c r="G37" s="156">
        <f t="shared" si="0"/>
        <v>25</v>
      </c>
      <c r="H37" s="156">
        <f t="shared" si="0"/>
        <v>21</v>
      </c>
      <c r="I37" s="156">
        <f t="shared" si="0"/>
        <v>4</v>
      </c>
      <c r="J37" s="156">
        <f t="shared" si="0"/>
        <v>0</v>
      </c>
      <c r="K37" s="156">
        <f t="shared" si="0"/>
        <v>0</v>
      </c>
      <c r="L37" s="156">
        <f t="shared" si="0"/>
        <v>10</v>
      </c>
      <c r="M37" s="156">
        <f t="shared" si="0"/>
        <v>20</v>
      </c>
      <c r="N37" s="156">
        <f t="shared" si="0"/>
        <v>2</v>
      </c>
      <c r="O37" s="156">
        <f t="shared" si="0"/>
        <v>31</v>
      </c>
      <c r="P37" s="156">
        <f t="shared" si="0"/>
        <v>5</v>
      </c>
      <c r="Q37" s="156">
        <f t="shared" si="0"/>
        <v>3</v>
      </c>
      <c r="R37" s="156">
        <f t="shared" si="0"/>
        <v>2</v>
      </c>
      <c r="S37" s="156">
        <f t="shared" si="0"/>
        <v>5</v>
      </c>
      <c r="T37" s="156">
        <f t="shared" si="0"/>
        <v>0</v>
      </c>
      <c r="U37" s="212"/>
      <c r="V37" s="212"/>
      <c r="W37" s="209"/>
      <c r="X37" s="214"/>
      <c r="Y37" s="5"/>
    </row>
    <row r="38" spans="1:25" x14ac:dyDescent="0.25">
      <c r="A38" s="1"/>
      <c r="B38" s="3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2"/>
      <c r="V38" s="12"/>
      <c r="W38" s="12"/>
      <c r="X38" s="12"/>
      <c r="Y38" s="5"/>
    </row>
    <row r="39" spans="1:25" ht="15.75" thickBot="1" x14ac:dyDescent="0.3">
      <c r="A39" s="1"/>
      <c r="B39" s="7"/>
    </row>
    <row r="40" spans="1:25" x14ac:dyDescent="0.25">
      <c r="A40" s="6" t="s">
        <v>66</v>
      </c>
      <c r="B40" s="163" t="s">
        <v>18</v>
      </c>
      <c r="C40" s="144" t="s">
        <v>67</v>
      </c>
      <c r="D40" s="144" t="s">
        <v>68</v>
      </c>
      <c r="E40" s="144" t="s">
        <v>69</v>
      </c>
      <c r="F40" s="144" t="s">
        <v>20</v>
      </c>
      <c r="G40" s="144" t="s">
        <v>21</v>
      </c>
      <c r="H40" s="144" t="s">
        <v>70</v>
      </c>
      <c r="I40" s="144" t="s">
        <v>51</v>
      </c>
      <c r="J40" s="144" t="s">
        <v>5</v>
      </c>
      <c r="K40" s="144" t="s">
        <v>4</v>
      </c>
      <c r="L40" s="144" t="s">
        <v>53</v>
      </c>
      <c r="M40" s="144" t="s">
        <v>71</v>
      </c>
      <c r="N40" s="144" t="s">
        <v>72</v>
      </c>
      <c r="O40" s="144" t="s">
        <v>73</v>
      </c>
      <c r="P40" s="144" t="s">
        <v>74</v>
      </c>
      <c r="Q40" s="144" t="s">
        <v>75</v>
      </c>
      <c r="R40" s="148" t="s">
        <v>76</v>
      </c>
      <c r="T40" s="10"/>
      <c r="U40" s="10"/>
      <c r="V40" s="10"/>
      <c r="W40" s="10"/>
      <c r="X40" s="10"/>
    </row>
    <row r="41" spans="1:25" x14ac:dyDescent="0.25">
      <c r="A41" s="3"/>
      <c r="B41" s="216" t="s">
        <v>12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84" t="e">
        <f>9*G41/F41</f>
        <v>#DIV/0!</v>
      </c>
      <c r="R41" s="204" t="e">
        <f>(H41+K41)/F41</f>
        <v>#DIV/0!</v>
      </c>
      <c r="T41" s="10"/>
      <c r="U41" s="10"/>
      <c r="V41" s="10"/>
      <c r="W41" s="10"/>
      <c r="X41" s="10"/>
    </row>
    <row r="42" spans="1:25" x14ac:dyDescent="0.25">
      <c r="B42" s="216" t="s">
        <v>171</v>
      </c>
      <c r="C42" s="66">
        <v>2</v>
      </c>
      <c r="D42" s="66">
        <v>0</v>
      </c>
      <c r="E42" s="66">
        <v>0</v>
      </c>
      <c r="F42" s="66">
        <v>3.66</v>
      </c>
      <c r="G42" s="66">
        <v>4</v>
      </c>
      <c r="H42" s="66">
        <v>5</v>
      </c>
      <c r="I42" s="66">
        <v>1</v>
      </c>
      <c r="J42" s="66">
        <v>4</v>
      </c>
      <c r="K42" s="66">
        <v>3</v>
      </c>
      <c r="L42" s="66">
        <v>0</v>
      </c>
      <c r="M42" s="66">
        <v>1</v>
      </c>
      <c r="N42" s="66">
        <v>0</v>
      </c>
      <c r="O42" s="66">
        <v>1</v>
      </c>
      <c r="P42" s="66">
        <v>0</v>
      </c>
      <c r="Q42" s="84">
        <f t="shared" ref="Q42:Q53" si="1">9*G42/F42</f>
        <v>9.8360655737704921</v>
      </c>
      <c r="R42" s="204">
        <f t="shared" ref="R42:R53" si="2">(H42+K42)/F42</f>
        <v>2.1857923497267757</v>
      </c>
      <c r="U42" s="15"/>
      <c r="V42" s="10"/>
      <c r="W42" s="10"/>
      <c r="X42" s="10"/>
    </row>
    <row r="43" spans="1:25" x14ac:dyDescent="0.25">
      <c r="B43" s="216" t="s">
        <v>187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0</v>
      </c>
      <c r="O43" s="66">
        <v>0</v>
      </c>
      <c r="P43" s="66">
        <v>0</v>
      </c>
      <c r="Q43" s="84" t="e">
        <f t="shared" si="1"/>
        <v>#DIV/0!</v>
      </c>
      <c r="R43" s="204" t="e">
        <f t="shared" si="2"/>
        <v>#DIV/0!</v>
      </c>
      <c r="T43" s="10"/>
      <c r="U43" s="10"/>
      <c r="V43" s="10"/>
      <c r="W43" s="10"/>
      <c r="X43" s="10"/>
    </row>
    <row r="44" spans="1:25" x14ac:dyDescent="0.25">
      <c r="B44" s="216" t="s">
        <v>25</v>
      </c>
      <c r="C44" s="66">
        <v>1</v>
      </c>
      <c r="D44" s="66">
        <v>1</v>
      </c>
      <c r="E44" s="66">
        <v>0</v>
      </c>
      <c r="F44" s="66">
        <v>4</v>
      </c>
      <c r="G44" s="66">
        <v>7</v>
      </c>
      <c r="H44" s="66">
        <v>9</v>
      </c>
      <c r="I44" s="66">
        <v>0</v>
      </c>
      <c r="J44" s="66">
        <v>4</v>
      </c>
      <c r="K44" s="66">
        <v>3</v>
      </c>
      <c r="L44" s="66">
        <v>0</v>
      </c>
      <c r="M44" s="66">
        <v>0</v>
      </c>
      <c r="N44" s="66">
        <v>0</v>
      </c>
      <c r="O44" s="66">
        <v>1</v>
      </c>
      <c r="P44" s="66">
        <v>0</v>
      </c>
      <c r="Q44" s="84">
        <f t="shared" si="1"/>
        <v>15.75</v>
      </c>
      <c r="R44" s="204">
        <f t="shared" si="2"/>
        <v>3</v>
      </c>
      <c r="T44" s="10"/>
      <c r="U44" s="10"/>
      <c r="V44" s="10"/>
      <c r="W44" s="10"/>
      <c r="X44" s="10"/>
    </row>
    <row r="45" spans="1:25" x14ac:dyDescent="0.25">
      <c r="B45" s="217" t="s">
        <v>7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84" t="e">
        <f t="shared" si="1"/>
        <v>#DIV/0!</v>
      </c>
      <c r="R45" s="204" t="e">
        <f t="shared" si="2"/>
        <v>#DIV/0!</v>
      </c>
      <c r="T45" s="10"/>
      <c r="U45" s="10"/>
      <c r="V45" s="10"/>
      <c r="W45" s="10"/>
      <c r="X45" s="10"/>
    </row>
    <row r="46" spans="1:25" x14ac:dyDescent="0.25">
      <c r="A46" s="199"/>
      <c r="B46" s="216" t="s">
        <v>62</v>
      </c>
      <c r="C46" s="66">
        <v>1</v>
      </c>
      <c r="D46" s="66">
        <v>1</v>
      </c>
      <c r="E46" s="66">
        <v>0</v>
      </c>
      <c r="F46" s="66">
        <v>5</v>
      </c>
      <c r="G46" s="66">
        <v>2</v>
      </c>
      <c r="H46" s="66">
        <v>7</v>
      </c>
      <c r="I46" s="66">
        <v>1</v>
      </c>
      <c r="J46" s="66">
        <v>6</v>
      </c>
      <c r="K46" s="66">
        <v>0</v>
      </c>
      <c r="L46" s="66">
        <v>1</v>
      </c>
      <c r="M46" s="66">
        <v>1</v>
      </c>
      <c r="N46" s="66">
        <v>0</v>
      </c>
      <c r="O46" s="66">
        <v>0</v>
      </c>
      <c r="P46" s="66">
        <v>0</v>
      </c>
      <c r="Q46" s="84">
        <f t="shared" si="1"/>
        <v>3.6</v>
      </c>
      <c r="R46" s="204">
        <f t="shared" si="2"/>
        <v>1.4</v>
      </c>
      <c r="T46" s="10"/>
      <c r="U46" s="10"/>
      <c r="V46" s="10"/>
      <c r="W46" s="10"/>
      <c r="X46" s="10"/>
    </row>
    <row r="47" spans="1:25" x14ac:dyDescent="0.25">
      <c r="B47" s="216" t="s">
        <v>189</v>
      </c>
      <c r="C47" s="66">
        <v>1</v>
      </c>
      <c r="D47" s="66">
        <v>0</v>
      </c>
      <c r="E47" s="66">
        <v>0</v>
      </c>
      <c r="F47" s="66">
        <v>1.33</v>
      </c>
      <c r="G47" s="66">
        <v>3</v>
      </c>
      <c r="H47" s="66">
        <v>3</v>
      </c>
      <c r="I47" s="66">
        <v>0</v>
      </c>
      <c r="J47" s="66">
        <v>2</v>
      </c>
      <c r="K47" s="66">
        <v>4</v>
      </c>
      <c r="L47" s="66">
        <v>0</v>
      </c>
      <c r="M47" s="66">
        <v>3</v>
      </c>
      <c r="N47" s="66">
        <v>0</v>
      </c>
      <c r="O47" s="66">
        <v>0</v>
      </c>
      <c r="P47" s="66">
        <v>0</v>
      </c>
      <c r="Q47" s="84">
        <f t="shared" si="1"/>
        <v>20.300751879699249</v>
      </c>
      <c r="R47" s="204">
        <f t="shared" si="2"/>
        <v>5.2631578947368416</v>
      </c>
      <c r="T47" s="10"/>
      <c r="U47" s="10"/>
      <c r="V47" s="10"/>
      <c r="W47" s="10"/>
      <c r="X47" s="10"/>
    </row>
    <row r="48" spans="1:25" x14ac:dyDescent="0.25">
      <c r="B48" s="216" t="s">
        <v>196</v>
      </c>
      <c r="C48" s="66">
        <v>1</v>
      </c>
      <c r="D48" s="66">
        <v>0</v>
      </c>
      <c r="E48" s="66">
        <v>0</v>
      </c>
      <c r="F48" s="66">
        <v>2.33</v>
      </c>
      <c r="G48" s="66">
        <v>2</v>
      </c>
      <c r="H48" s="66">
        <v>3</v>
      </c>
      <c r="I48" s="66">
        <v>0</v>
      </c>
      <c r="J48" s="66">
        <v>1</v>
      </c>
      <c r="K48" s="66">
        <v>1</v>
      </c>
      <c r="L48" s="66">
        <v>1</v>
      </c>
      <c r="M48" s="66">
        <v>1</v>
      </c>
      <c r="N48" s="66">
        <v>0</v>
      </c>
      <c r="O48" s="66">
        <v>0</v>
      </c>
      <c r="P48" s="66">
        <v>0</v>
      </c>
      <c r="Q48" s="84">
        <f t="shared" si="1"/>
        <v>7.7253218884120169</v>
      </c>
      <c r="R48" s="204">
        <f t="shared" si="2"/>
        <v>1.7167381974248928</v>
      </c>
      <c r="T48" s="10"/>
      <c r="U48" s="10"/>
      <c r="V48" s="10"/>
      <c r="W48" s="10"/>
      <c r="X48" s="10"/>
    </row>
    <row r="49" spans="1:24" x14ac:dyDescent="0.25">
      <c r="B49" s="217" t="s">
        <v>19</v>
      </c>
      <c r="C49" s="66">
        <v>1</v>
      </c>
      <c r="D49" s="66">
        <v>0</v>
      </c>
      <c r="E49" s="66">
        <v>0</v>
      </c>
      <c r="F49" s="66">
        <v>3</v>
      </c>
      <c r="G49" s="66">
        <v>2</v>
      </c>
      <c r="H49" s="66">
        <v>3</v>
      </c>
      <c r="I49" s="66">
        <v>0</v>
      </c>
      <c r="J49" s="66">
        <v>3</v>
      </c>
      <c r="K49" s="66">
        <v>3</v>
      </c>
      <c r="L49" s="66">
        <v>0</v>
      </c>
      <c r="M49" s="66">
        <v>0</v>
      </c>
      <c r="N49" s="66">
        <v>0</v>
      </c>
      <c r="O49" s="66">
        <v>0</v>
      </c>
      <c r="P49" s="66">
        <v>0</v>
      </c>
      <c r="Q49" s="84">
        <f t="shared" si="1"/>
        <v>6</v>
      </c>
      <c r="R49" s="204">
        <f t="shared" si="2"/>
        <v>2</v>
      </c>
      <c r="T49" s="10"/>
      <c r="U49" s="10"/>
      <c r="V49" s="10"/>
      <c r="W49" s="10"/>
      <c r="X49" s="10"/>
    </row>
    <row r="50" spans="1:24" x14ac:dyDescent="0.25">
      <c r="B50" s="216" t="s">
        <v>127</v>
      </c>
      <c r="C50" s="66">
        <v>1</v>
      </c>
      <c r="D50" s="66">
        <v>0</v>
      </c>
      <c r="E50" s="66">
        <v>0</v>
      </c>
      <c r="F50" s="66">
        <v>1.66</v>
      </c>
      <c r="G50" s="66">
        <v>0</v>
      </c>
      <c r="H50" s="66">
        <v>0</v>
      </c>
      <c r="I50" s="66">
        <v>0</v>
      </c>
      <c r="J50" s="66">
        <v>1</v>
      </c>
      <c r="K50" s="66">
        <v>3</v>
      </c>
      <c r="L50" s="66">
        <v>0</v>
      </c>
      <c r="M50" s="66">
        <v>0</v>
      </c>
      <c r="N50" s="66">
        <v>1</v>
      </c>
      <c r="O50" s="66">
        <v>0</v>
      </c>
      <c r="P50" s="66">
        <v>0</v>
      </c>
      <c r="Q50" s="84">
        <f t="shared" si="1"/>
        <v>0</v>
      </c>
      <c r="R50" s="204">
        <f t="shared" si="2"/>
        <v>1.8072289156626506</v>
      </c>
      <c r="T50" s="10"/>
      <c r="U50" s="10"/>
      <c r="V50" s="10"/>
      <c r="W50" s="10"/>
      <c r="X50" s="10"/>
    </row>
    <row r="51" spans="1:24" x14ac:dyDescent="0.25">
      <c r="B51" s="217" t="s">
        <v>175</v>
      </c>
      <c r="C51" s="66">
        <v>3</v>
      </c>
      <c r="D51" s="66">
        <v>1</v>
      </c>
      <c r="E51" s="66">
        <v>0</v>
      </c>
      <c r="F51" s="66">
        <v>3</v>
      </c>
      <c r="G51" s="66">
        <v>1</v>
      </c>
      <c r="H51" s="66">
        <v>1</v>
      </c>
      <c r="I51" s="66">
        <v>0</v>
      </c>
      <c r="J51" s="66">
        <v>3</v>
      </c>
      <c r="K51" s="66">
        <v>4</v>
      </c>
      <c r="L51" s="66">
        <v>0</v>
      </c>
      <c r="M51" s="66">
        <v>3</v>
      </c>
      <c r="N51" s="66">
        <v>0</v>
      </c>
      <c r="O51" s="66">
        <v>0</v>
      </c>
      <c r="P51" s="66">
        <v>0</v>
      </c>
      <c r="Q51" s="84">
        <f>9*G51/F51</f>
        <v>3</v>
      </c>
      <c r="R51" s="204">
        <f>(H51+K51)/F51</f>
        <v>1.6666666666666667</v>
      </c>
      <c r="T51" s="10"/>
      <c r="U51" s="10"/>
      <c r="V51" s="10"/>
      <c r="W51" s="10"/>
      <c r="X51" s="10"/>
    </row>
    <row r="52" spans="1:24" x14ac:dyDescent="0.25">
      <c r="B52" s="216" t="s">
        <v>8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0</v>
      </c>
      <c r="N52" s="66">
        <v>0</v>
      </c>
      <c r="O52" s="66">
        <v>0</v>
      </c>
      <c r="P52" s="66">
        <v>0</v>
      </c>
      <c r="Q52" s="84" t="e">
        <f t="shared" si="1"/>
        <v>#DIV/0!</v>
      </c>
      <c r="R52" s="204" t="e">
        <f t="shared" si="2"/>
        <v>#DIV/0!</v>
      </c>
      <c r="T52" s="10"/>
      <c r="U52" s="10"/>
      <c r="V52" s="10"/>
      <c r="W52" s="10"/>
      <c r="X52" s="10"/>
    </row>
    <row r="53" spans="1:24" ht="15.75" thickBot="1" x14ac:dyDescent="0.3">
      <c r="A53" s="196"/>
      <c r="B53" s="208" t="s">
        <v>65</v>
      </c>
      <c r="C53" s="156">
        <f>SUM(C41:C52)</f>
        <v>11</v>
      </c>
      <c r="D53" s="156">
        <f t="shared" ref="D53:P53" si="3">SUM(D41:D52)</f>
        <v>3</v>
      </c>
      <c r="E53" s="156">
        <f t="shared" si="3"/>
        <v>0</v>
      </c>
      <c r="F53" s="156">
        <f>SUM(F41:F52)</f>
        <v>23.98</v>
      </c>
      <c r="G53" s="156">
        <f t="shared" si="3"/>
        <v>21</v>
      </c>
      <c r="H53" s="156">
        <f t="shared" si="3"/>
        <v>31</v>
      </c>
      <c r="I53" s="156">
        <f t="shared" si="3"/>
        <v>2</v>
      </c>
      <c r="J53" s="156">
        <f t="shared" si="3"/>
        <v>24</v>
      </c>
      <c r="K53" s="156">
        <f t="shared" si="3"/>
        <v>21</v>
      </c>
      <c r="L53" s="156">
        <f t="shared" si="3"/>
        <v>2</v>
      </c>
      <c r="M53" s="156">
        <f t="shared" si="3"/>
        <v>9</v>
      </c>
      <c r="N53" s="156">
        <f t="shared" si="3"/>
        <v>1</v>
      </c>
      <c r="O53" s="156">
        <f t="shared" si="3"/>
        <v>2</v>
      </c>
      <c r="P53" s="156">
        <f t="shared" si="3"/>
        <v>0</v>
      </c>
      <c r="Q53" s="218">
        <f t="shared" si="1"/>
        <v>7.8815679733110926</v>
      </c>
      <c r="R53" s="219">
        <f t="shared" si="2"/>
        <v>2.1684737281067554</v>
      </c>
    </row>
    <row r="54" spans="1:24" x14ac:dyDescent="0.25">
      <c r="Q54" s="16"/>
    </row>
  </sheetData>
  <sortState xmlns:xlrd2="http://schemas.microsoft.com/office/spreadsheetml/2017/richdata2" ref="A41:R52">
    <sortCondition ref="A41:A52"/>
  </sortState>
  <phoneticPr fontId="11" type="noConversion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CFB9-F422-4D1C-BAAF-B16F3824E671}">
  <dimension ref="A1:AF455"/>
  <sheetViews>
    <sheetView showGridLines="0" zoomScaleNormal="100" workbookViewId="0"/>
  </sheetViews>
  <sheetFormatPr defaultRowHeight="15" x14ac:dyDescent="0.25"/>
  <cols>
    <col min="2" max="2" width="22.7109375" style="72" customWidth="1"/>
    <col min="3" max="3" width="13.140625" style="1" bestFit="1" customWidth="1"/>
    <col min="4" max="4" width="5" style="1" customWidth="1"/>
    <col min="5" max="5" width="5.42578125" style="1" customWidth="1"/>
    <col min="6" max="6" width="5.28515625" style="1" customWidth="1"/>
    <col min="7" max="21" width="4.28515625" style="1" customWidth="1"/>
    <col min="22" max="22" width="6.140625" style="1" customWidth="1"/>
    <col min="23" max="25" width="5.7109375" style="1" customWidth="1"/>
  </cols>
  <sheetData>
    <row r="1" spans="1:25" ht="23.25" x14ac:dyDescent="0.35">
      <c r="A1" t="s">
        <v>44</v>
      </c>
      <c r="B1" s="118" t="s">
        <v>17</v>
      </c>
    </row>
    <row r="2" spans="1:25" ht="18.75" customHeight="1" thickBot="1" x14ac:dyDescent="0.3"/>
    <row r="3" spans="1:25" ht="18.75" customHeight="1" x14ac:dyDescent="0.3">
      <c r="B3" s="73" t="s">
        <v>16</v>
      </c>
      <c r="C3" s="62" t="s">
        <v>90</v>
      </c>
      <c r="D3" s="62" t="s">
        <v>48</v>
      </c>
      <c r="E3" s="62" t="s">
        <v>49</v>
      </c>
      <c r="F3" s="62" t="s">
        <v>0</v>
      </c>
      <c r="G3" s="62" t="s">
        <v>1</v>
      </c>
      <c r="H3" s="62" t="s">
        <v>2</v>
      </c>
      <c r="I3" s="62" t="s">
        <v>9</v>
      </c>
      <c r="J3" s="62" t="s">
        <v>11</v>
      </c>
      <c r="K3" s="62" t="s">
        <v>50</v>
      </c>
      <c r="L3" s="62" t="s">
        <v>51</v>
      </c>
      <c r="M3" s="62" t="s">
        <v>3</v>
      </c>
      <c r="N3" s="62" t="s">
        <v>4</v>
      </c>
      <c r="O3" s="62" t="s">
        <v>52</v>
      </c>
      <c r="P3" s="62" t="s">
        <v>5</v>
      </c>
      <c r="Q3" s="62" t="s">
        <v>53</v>
      </c>
      <c r="R3" s="62" t="s">
        <v>54</v>
      </c>
      <c r="S3" s="62" t="s">
        <v>55</v>
      </c>
      <c r="T3" s="62" t="s">
        <v>56</v>
      </c>
      <c r="U3" s="62" t="s">
        <v>57</v>
      </c>
      <c r="V3" s="62" t="s">
        <v>58</v>
      </c>
      <c r="W3" s="62" t="s">
        <v>59</v>
      </c>
      <c r="X3" s="62" t="s">
        <v>60</v>
      </c>
      <c r="Y3" s="143" t="s">
        <v>61</v>
      </c>
    </row>
    <row r="4" spans="1:25" ht="15" customHeight="1" x14ac:dyDescent="0.3">
      <c r="B4" s="74" t="s">
        <v>99</v>
      </c>
      <c r="C4" s="10" t="s">
        <v>79</v>
      </c>
      <c r="D4" s="10">
        <f>'May Update'!C14</f>
        <v>7</v>
      </c>
      <c r="E4" s="10">
        <f>'May Update'!D14</f>
        <v>25</v>
      </c>
      <c r="F4" s="10">
        <f>'May Update'!E14</f>
        <v>20</v>
      </c>
      <c r="G4" s="10">
        <f>'May Update'!F14</f>
        <v>6</v>
      </c>
      <c r="H4" s="10">
        <f>'May Update'!G14</f>
        <v>9</v>
      </c>
      <c r="I4" s="10">
        <f>'May Update'!H14</f>
        <v>7</v>
      </c>
      <c r="J4" s="10">
        <f>'May Update'!I14</f>
        <v>2</v>
      </c>
      <c r="K4" s="10">
        <f>'May Update'!J14</f>
        <v>0</v>
      </c>
      <c r="L4" s="10">
        <f>'May Update'!K14</f>
        <v>0</v>
      </c>
      <c r="M4" s="10">
        <f>'May Update'!L14</f>
        <v>4</v>
      </c>
      <c r="N4" s="10">
        <f>'May Update'!M14</f>
        <v>4</v>
      </c>
      <c r="O4" s="10">
        <f>'May Update'!N14</f>
        <v>0</v>
      </c>
      <c r="P4" s="10">
        <f>'May Update'!O14</f>
        <v>5</v>
      </c>
      <c r="Q4" s="10">
        <f>'May Update'!P14</f>
        <v>1</v>
      </c>
      <c r="R4" s="10">
        <f>'May Update'!Q14</f>
        <v>0</v>
      </c>
      <c r="S4" s="10">
        <f>'May Update'!R14</f>
        <v>1</v>
      </c>
      <c r="T4" s="10">
        <f>'May Update'!S14</f>
        <v>1</v>
      </c>
      <c r="U4" s="10">
        <f>'May Update'!T14</f>
        <v>0</v>
      </c>
      <c r="V4" s="12">
        <f>'May Update'!U14</f>
        <v>0.56000000000000005</v>
      </c>
      <c r="W4" s="12">
        <f>'May Update'!V14</f>
        <v>0.55000000000000004</v>
      </c>
      <c r="X4" s="12">
        <f>'May Update'!W14</f>
        <v>1.1100000000000001</v>
      </c>
      <c r="Y4" s="18">
        <f>'May Update'!X14</f>
        <v>0.45</v>
      </c>
    </row>
    <row r="5" spans="1:25" ht="15" customHeight="1" x14ac:dyDescent="0.25">
      <c r="B5" s="149"/>
      <c r="C5" s="10" t="s">
        <v>80</v>
      </c>
      <c r="D5" s="10">
        <f>'June Update'!C14</f>
        <v>2</v>
      </c>
      <c r="E5" s="10">
        <f>'June Update'!D14</f>
        <v>10</v>
      </c>
      <c r="F5" s="10">
        <f>'June Update'!E14</f>
        <v>9</v>
      </c>
      <c r="G5" s="10">
        <f>'June Update'!F14</f>
        <v>1</v>
      </c>
      <c r="H5" s="10">
        <f>'June Update'!G14</f>
        <v>4</v>
      </c>
      <c r="I5" s="10">
        <f>'June Update'!H14</f>
        <v>3</v>
      </c>
      <c r="J5" s="10">
        <f>'June Update'!I14</f>
        <v>1</v>
      </c>
      <c r="K5" s="10">
        <f>'June Update'!J14</f>
        <v>0</v>
      </c>
      <c r="L5" s="10">
        <f>'June Update'!K14</f>
        <v>0</v>
      </c>
      <c r="M5" s="10">
        <f>'June Update'!L14</f>
        <v>1</v>
      </c>
      <c r="N5" s="10">
        <f>'June Update'!M14</f>
        <v>1</v>
      </c>
      <c r="O5" s="10">
        <f>'June Update'!N14</f>
        <v>0</v>
      </c>
      <c r="P5" s="10">
        <f>'June Update'!O14</f>
        <v>2</v>
      </c>
      <c r="Q5" s="10">
        <f>'June Update'!P14</f>
        <v>0</v>
      </c>
      <c r="R5" s="10">
        <f>'June Update'!Q14</f>
        <v>0</v>
      </c>
      <c r="S5" s="10">
        <f>'June Update'!R14</f>
        <v>0</v>
      </c>
      <c r="T5" s="10">
        <f>'June Update'!S14</f>
        <v>1</v>
      </c>
      <c r="U5" s="10">
        <f>'June Update'!T14</f>
        <v>0</v>
      </c>
      <c r="V5" s="12">
        <f>'June Update'!U14</f>
        <v>0.5</v>
      </c>
      <c r="W5" s="12">
        <f>'June Update'!V14</f>
        <v>0.55600000000000005</v>
      </c>
      <c r="X5" s="12">
        <f>'June Update'!W14</f>
        <v>1.056</v>
      </c>
      <c r="Y5" s="18">
        <f>'June Update'!X14</f>
        <v>0.44400000000000001</v>
      </c>
    </row>
    <row r="6" spans="1:25" ht="15" customHeight="1" x14ac:dyDescent="0.25">
      <c r="B6" s="149"/>
      <c r="C6" s="10" t="s">
        <v>81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23"/>
      <c r="W6" s="123"/>
      <c r="X6" s="123"/>
      <c r="Y6" s="124"/>
    </row>
    <row r="7" spans="1:25" ht="15" customHeight="1" x14ac:dyDescent="0.25">
      <c r="B7" s="149"/>
      <c r="C7" s="10" t="s">
        <v>82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23"/>
      <c r="W7" s="123"/>
      <c r="X7" s="123"/>
      <c r="Y7" s="124"/>
    </row>
    <row r="8" spans="1:25" ht="15" customHeight="1" x14ac:dyDescent="0.25">
      <c r="B8" s="149"/>
      <c r="C8" s="17" t="s">
        <v>90</v>
      </c>
      <c r="D8" s="17">
        <f>SUM(D4:D7)</f>
        <v>9</v>
      </c>
      <c r="E8" s="17">
        <f t="shared" ref="E8:U8" si="0">SUM(E4:E7)</f>
        <v>35</v>
      </c>
      <c r="F8" s="17">
        <f t="shared" si="0"/>
        <v>29</v>
      </c>
      <c r="G8" s="17">
        <f t="shared" si="0"/>
        <v>7</v>
      </c>
      <c r="H8" s="17">
        <f t="shared" si="0"/>
        <v>13</v>
      </c>
      <c r="I8" s="17">
        <f t="shared" si="0"/>
        <v>10</v>
      </c>
      <c r="J8" s="17">
        <f t="shared" si="0"/>
        <v>3</v>
      </c>
      <c r="K8" s="17">
        <f t="shared" si="0"/>
        <v>0</v>
      </c>
      <c r="L8" s="17">
        <f t="shared" si="0"/>
        <v>0</v>
      </c>
      <c r="M8" s="17">
        <f t="shared" si="0"/>
        <v>5</v>
      </c>
      <c r="N8" s="17">
        <f t="shared" si="0"/>
        <v>5</v>
      </c>
      <c r="O8" s="17">
        <f t="shared" si="0"/>
        <v>0</v>
      </c>
      <c r="P8" s="17">
        <f t="shared" si="0"/>
        <v>7</v>
      </c>
      <c r="Q8" s="17">
        <f t="shared" si="0"/>
        <v>1</v>
      </c>
      <c r="R8" s="17">
        <f t="shared" si="0"/>
        <v>0</v>
      </c>
      <c r="S8" s="17">
        <f t="shared" si="0"/>
        <v>1</v>
      </c>
      <c r="T8" s="17">
        <f t="shared" si="0"/>
        <v>2</v>
      </c>
      <c r="U8" s="17">
        <f t="shared" si="0"/>
        <v>0</v>
      </c>
      <c r="V8" s="150">
        <f t="shared" ref="V8" si="1">(H8+N8+Q8)/(F8+N8+Q8+O8)</f>
        <v>0.54285714285714282</v>
      </c>
      <c r="W8" s="150">
        <f t="shared" ref="W8" si="2">(I8+J8*2+K8*3+L8*4)/F8</f>
        <v>0.55172413793103448</v>
      </c>
      <c r="X8" s="150">
        <f t="shared" ref="X8" si="3">V8+W8</f>
        <v>1.0945812807881774</v>
      </c>
      <c r="Y8" s="151">
        <f t="shared" ref="Y8" si="4">H8/F8</f>
        <v>0.44827586206896552</v>
      </c>
    </row>
    <row r="9" spans="1:25" ht="15" customHeight="1" x14ac:dyDescent="0.25">
      <c r="B9" s="149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2"/>
      <c r="W9" s="12"/>
      <c r="X9" s="12"/>
      <c r="Y9" s="18"/>
    </row>
    <row r="10" spans="1:25" ht="15" customHeight="1" x14ac:dyDescent="0.25">
      <c r="B10" s="149"/>
      <c r="C10" s="17" t="s">
        <v>91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2"/>
      <c r="W10" s="12"/>
      <c r="X10" s="12"/>
      <c r="Y10" s="18"/>
    </row>
    <row r="11" spans="1:25" ht="15" customHeight="1" x14ac:dyDescent="0.25">
      <c r="B11" s="149"/>
      <c r="C11" s="10" t="s">
        <v>88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2"/>
      <c r="W11" s="12"/>
      <c r="X11" s="12"/>
      <c r="Y11" s="18"/>
    </row>
    <row r="12" spans="1:25" ht="15" customHeight="1" x14ac:dyDescent="0.25">
      <c r="B12" s="149"/>
      <c r="C12" s="10" t="s">
        <v>107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2"/>
      <c r="W12" s="12"/>
      <c r="X12" s="12"/>
      <c r="Y12" s="18"/>
    </row>
    <row r="13" spans="1:25" ht="15" customHeight="1" x14ac:dyDescent="0.25">
      <c r="B13" s="149"/>
      <c r="C13" s="1" t="s">
        <v>191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2"/>
      <c r="W13" s="12"/>
      <c r="X13" s="12"/>
      <c r="Y13" s="18"/>
    </row>
    <row r="14" spans="1:25" ht="15" customHeight="1" x14ac:dyDescent="0.25">
      <c r="B14" s="149"/>
      <c r="C14" s="10" t="s">
        <v>92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2"/>
      <c r="W14" s="12"/>
      <c r="X14" s="12"/>
      <c r="Y14" s="18"/>
    </row>
    <row r="15" spans="1:25" ht="15" customHeight="1" x14ac:dyDescent="0.25">
      <c r="B15" s="149"/>
      <c r="C15" s="10" t="s">
        <v>174</v>
      </c>
      <c r="D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2"/>
      <c r="W15" s="12"/>
      <c r="X15" s="12"/>
      <c r="Y15" s="18"/>
    </row>
    <row r="16" spans="1:25" ht="15" customHeight="1" x14ac:dyDescent="0.25">
      <c r="B16" s="149"/>
      <c r="C16" s="10" t="s">
        <v>89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2"/>
      <c r="W16" s="12"/>
      <c r="X16" s="12"/>
      <c r="Y16" s="18"/>
    </row>
    <row r="17" spans="2:25" ht="15" customHeight="1" x14ac:dyDescent="0.25">
      <c r="B17" s="149"/>
      <c r="C17" s="17" t="s">
        <v>91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50"/>
      <c r="W17" s="150"/>
      <c r="X17" s="150"/>
      <c r="Y17" s="151"/>
    </row>
    <row r="18" spans="2:25" ht="15" customHeight="1" x14ac:dyDescent="0.25">
      <c r="B18" s="14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152"/>
      <c r="W18" s="152"/>
      <c r="X18" s="152"/>
      <c r="Y18" s="153"/>
    </row>
    <row r="19" spans="2:25" ht="15" customHeight="1" thickBot="1" x14ac:dyDescent="0.3">
      <c r="B19" s="154"/>
      <c r="C19" s="19" t="s">
        <v>93</v>
      </c>
      <c r="D19" s="19">
        <f t="shared" ref="D19:U19" si="5">D8+D17</f>
        <v>9</v>
      </c>
      <c r="E19" s="19">
        <f t="shared" si="5"/>
        <v>35</v>
      </c>
      <c r="F19" s="19">
        <f t="shared" si="5"/>
        <v>29</v>
      </c>
      <c r="G19" s="19">
        <f t="shared" si="5"/>
        <v>7</v>
      </c>
      <c r="H19" s="19">
        <f t="shared" si="5"/>
        <v>13</v>
      </c>
      <c r="I19" s="19">
        <f t="shared" si="5"/>
        <v>10</v>
      </c>
      <c r="J19" s="19">
        <f t="shared" si="5"/>
        <v>3</v>
      </c>
      <c r="K19" s="19">
        <f t="shared" si="5"/>
        <v>0</v>
      </c>
      <c r="L19" s="19">
        <f t="shared" si="5"/>
        <v>0</v>
      </c>
      <c r="M19" s="19">
        <f t="shared" si="5"/>
        <v>5</v>
      </c>
      <c r="N19" s="19">
        <f t="shared" si="5"/>
        <v>5</v>
      </c>
      <c r="O19" s="19">
        <f t="shared" si="5"/>
        <v>0</v>
      </c>
      <c r="P19" s="19">
        <f t="shared" si="5"/>
        <v>7</v>
      </c>
      <c r="Q19" s="19">
        <f t="shared" si="5"/>
        <v>1</v>
      </c>
      <c r="R19" s="19">
        <f t="shared" si="5"/>
        <v>0</v>
      </c>
      <c r="S19" s="19">
        <f t="shared" si="5"/>
        <v>1</v>
      </c>
      <c r="T19" s="19">
        <f t="shared" si="5"/>
        <v>2</v>
      </c>
      <c r="U19" s="19">
        <f t="shared" si="5"/>
        <v>0</v>
      </c>
      <c r="V19" s="21">
        <f t="shared" ref="V19" si="6">(H19+N19+Q19)/(F19+N19+Q19+O19)</f>
        <v>0.54285714285714282</v>
      </c>
      <c r="W19" s="21">
        <f t="shared" ref="W19" si="7">(I19+J19*2+K19*3+L19*4)/F19</f>
        <v>0.55172413793103448</v>
      </c>
      <c r="X19" s="21">
        <f t="shared" ref="X19" si="8">V19+W19</f>
        <v>1.0945812807881774</v>
      </c>
      <c r="Y19" s="22">
        <f t="shared" ref="Y19" si="9">H19/F19</f>
        <v>0.44827586206896552</v>
      </c>
    </row>
    <row r="20" spans="2:25" ht="18.75" customHeight="1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152"/>
      <c r="W20" s="152"/>
      <c r="X20" s="152"/>
      <c r="Y20" s="152"/>
    </row>
    <row r="21" spans="2:25" ht="18.75" customHeight="1" thickBot="1" x14ac:dyDescent="0.3">
      <c r="V21" s="72"/>
      <c r="W21" s="72"/>
      <c r="X21" s="72"/>
      <c r="Y21" s="72"/>
    </row>
    <row r="22" spans="2:25" ht="18.75" customHeight="1" x14ac:dyDescent="0.3">
      <c r="B22" s="73" t="s">
        <v>14</v>
      </c>
      <c r="C22" s="62" t="s">
        <v>90</v>
      </c>
      <c r="D22" s="62" t="s">
        <v>48</v>
      </c>
      <c r="E22" s="62" t="s">
        <v>49</v>
      </c>
      <c r="F22" s="62" t="s">
        <v>0</v>
      </c>
      <c r="G22" s="62" t="s">
        <v>1</v>
      </c>
      <c r="H22" s="62" t="s">
        <v>2</v>
      </c>
      <c r="I22" s="62" t="s">
        <v>9</v>
      </c>
      <c r="J22" s="62" t="s">
        <v>11</v>
      </c>
      <c r="K22" s="62" t="s">
        <v>50</v>
      </c>
      <c r="L22" s="62" t="s">
        <v>51</v>
      </c>
      <c r="M22" s="62" t="s">
        <v>3</v>
      </c>
      <c r="N22" s="62" t="s">
        <v>4</v>
      </c>
      <c r="O22" s="62" t="s">
        <v>52</v>
      </c>
      <c r="P22" s="62" t="s">
        <v>5</v>
      </c>
      <c r="Q22" s="62" t="s">
        <v>53</v>
      </c>
      <c r="R22" s="62" t="s">
        <v>54</v>
      </c>
      <c r="S22" s="62" t="s">
        <v>55</v>
      </c>
      <c r="T22" s="62" t="s">
        <v>56</v>
      </c>
      <c r="U22" s="62" t="s">
        <v>57</v>
      </c>
      <c r="V22" s="62" t="s">
        <v>58</v>
      </c>
      <c r="W22" s="62" t="s">
        <v>59</v>
      </c>
      <c r="X22" s="62" t="s">
        <v>60</v>
      </c>
      <c r="Y22" s="143" t="s">
        <v>61</v>
      </c>
    </row>
    <row r="23" spans="2:25" ht="15" customHeight="1" x14ac:dyDescent="0.3">
      <c r="B23" s="74" t="s">
        <v>104</v>
      </c>
      <c r="C23" s="10" t="s">
        <v>79</v>
      </c>
      <c r="D23" s="10">
        <f>'May Update'!C15</f>
        <v>7</v>
      </c>
      <c r="E23" s="10">
        <f>'May Update'!D15</f>
        <v>29</v>
      </c>
      <c r="F23" s="10">
        <f>'May Update'!E15</f>
        <v>23</v>
      </c>
      <c r="G23" s="10">
        <f>'May Update'!F15</f>
        <v>12</v>
      </c>
      <c r="H23" s="10">
        <f>'May Update'!G15</f>
        <v>11</v>
      </c>
      <c r="I23" s="10">
        <f>'May Update'!H15</f>
        <v>8</v>
      </c>
      <c r="J23" s="10">
        <f>'May Update'!I15</f>
        <v>3</v>
      </c>
      <c r="K23" s="10">
        <f>'May Update'!J15</f>
        <v>0</v>
      </c>
      <c r="L23" s="10">
        <f>'May Update'!K15</f>
        <v>0</v>
      </c>
      <c r="M23" s="10">
        <f>'May Update'!L15</f>
        <v>6</v>
      </c>
      <c r="N23" s="10">
        <f>'May Update'!M15</f>
        <v>2</v>
      </c>
      <c r="O23" s="10">
        <f>'May Update'!N15</f>
        <v>0</v>
      </c>
      <c r="P23" s="10">
        <f>'May Update'!O15</f>
        <v>4</v>
      </c>
      <c r="Q23" s="10">
        <f>'May Update'!P15</f>
        <v>2</v>
      </c>
      <c r="R23" s="10">
        <f>'May Update'!Q15</f>
        <v>1</v>
      </c>
      <c r="S23" s="10">
        <f>'May Update'!R15</f>
        <v>2</v>
      </c>
      <c r="T23" s="10">
        <f>'May Update'!S15</f>
        <v>4</v>
      </c>
      <c r="U23" s="10">
        <f>'May Update'!T15</f>
        <v>0</v>
      </c>
      <c r="V23" s="12">
        <f>'May Update'!U15</f>
        <v>0.55555555555555558</v>
      </c>
      <c r="W23" s="12">
        <f>'May Update'!V15</f>
        <v>0.60869565217391308</v>
      </c>
      <c r="X23" s="12">
        <f>'May Update'!W15</f>
        <v>1.1642512077294687</v>
      </c>
      <c r="Y23" s="18">
        <f>'May Update'!X15</f>
        <v>0.47826086956521741</v>
      </c>
    </row>
    <row r="24" spans="2:25" ht="15" customHeight="1" x14ac:dyDescent="0.25">
      <c r="B24" s="149"/>
      <c r="C24" s="10" t="s">
        <v>80</v>
      </c>
      <c r="D24" s="10">
        <f>'June Update'!C15</f>
        <v>3</v>
      </c>
      <c r="E24" s="10">
        <f>'June Update'!D15</f>
        <v>15</v>
      </c>
      <c r="F24" s="10">
        <f>'June Update'!E15</f>
        <v>12</v>
      </c>
      <c r="G24" s="10">
        <f>'June Update'!F15</f>
        <v>2</v>
      </c>
      <c r="H24" s="10">
        <f>'June Update'!G15</f>
        <v>4</v>
      </c>
      <c r="I24" s="10">
        <f>'June Update'!H15</f>
        <v>3</v>
      </c>
      <c r="J24" s="10">
        <f>'June Update'!I15</f>
        <v>1</v>
      </c>
      <c r="K24" s="10">
        <f>'June Update'!J15</f>
        <v>0</v>
      </c>
      <c r="L24" s="10">
        <f>'June Update'!K15</f>
        <v>0</v>
      </c>
      <c r="M24" s="10">
        <f>'June Update'!L15</f>
        <v>1</v>
      </c>
      <c r="N24" s="10">
        <f>'June Update'!M15</f>
        <v>2</v>
      </c>
      <c r="O24" s="10">
        <f>'June Update'!N15</f>
        <v>0</v>
      </c>
      <c r="P24" s="10">
        <f>'June Update'!O15</f>
        <v>5</v>
      </c>
      <c r="Q24" s="10">
        <f>'June Update'!P15</f>
        <v>1</v>
      </c>
      <c r="R24" s="10">
        <f>'June Update'!Q15</f>
        <v>1</v>
      </c>
      <c r="S24" s="10">
        <f>'June Update'!R15</f>
        <v>0</v>
      </c>
      <c r="T24" s="10">
        <f>'June Update'!S15</f>
        <v>2</v>
      </c>
      <c r="U24" s="10">
        <f>'June Update'!T15</f>
        <v>0</v>
      </c>
      <c r="V24" s="12">
        <f>'June Update'!U15</f>
        <v>0.46700000000000003</v>
      </c>
      <c r="W24" s="12">
        <f>'June Update'!V15</f>
        <v>0.41699999999999998</v>
      </c>
      <c r="X24" s="12">
        <f>'June Update'!W15</f>
        <v>0.88300000000000001</v>
      </c>
      <c r="Y24" s="18">
        <f>'June Update'!X15</f>
        <v>0.33300000000000002</v>
      </c>
    </row>
    <row r="25" spans="2:25" ht="15" customHeight="1" x14ac:dyDescent="0.25">
      <c r="B25" s="149"/>
      <c r="C25" s="10" t="s">
        <v>81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2"/>
      <c r="W25" s="12"/>
      <c r="X25" s="12"/>
      <c r="Y25" s="18"/>
    </row>
    <row r="26" spans="2:25" ht="15" customHeight="1" x14ac:dyDescent="0.25">
      <c r="B26" s="149"/>
      <c r="C26" s="10" t="s">
        <v>82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2"/>
      <c r="W26" s="12"/>
      <c r="X26" s="12"/>
      <c r="Y26" s="18"/>
    </row>
    <row r="27" spans="2:25" ht="15" customHeight="1" x14ac:dyDescent="0.25">
      <c r="B27" s="149"/>
      <c r="C27" s="17" t="s">
        <v>90</v>
      </c>
      <c r="D27" s="17">
        <f>SUM(D23:D26)</f>
        <v>10</v>
      </c>
      <c r="E27" s="17">
        <f t="shared" ref="E27:U27" si="10">SUM(E23:E26)</f>
        <v>44</v>
      </c>
      <c r="F27" s="17">
        <f t="shared" si="10"/>
        <v>35</v>
      </c>
      <c r="G27" s="17">
        <f t="shared" si="10"/>
        <v>14</v>
      </c>
      <c r="H27" s="17">
        <f t="shared" si="10"/>
        <v>15</v>
      </c>
      <c r="I27" s="17">
        <f t="shared" si="10"/>
        <v>11</v>
      </c>
      <c r="J27" s="17">
        <f t="shared" si="10"/>
        <v>4</v>
      </c>
      <c r="K27" s="17">
        <f t="shared" si="10"/>
        <v>0</v>
      </c>
      <c r="L27" s="17">
        <f t="shared" si="10"/>
        <v>0</v>
      </c>
      <c r="M27" s="17">
        <f t="shared" si="10"/>
        <v>7</v>
      </c>
      <c r="N27" s="17">
        <f t="shared" si="10"/>
        <v>4</v>
      </c>
      <c r="O27" s="17">
        <f t="shared" si="10"/>
        <v>0</v>
      </c>
      <c r="P27" s="17">
        <f t="shared" si="10"/>
        <v>9</v>
      </c>
      <c r="Q27" s="17">
        <f t="shared" si="10"/>
        <v>3</v>
      </c>
      <c r="R27" s="17">
        <f t="shared" si="10"/>
        <v>2</v>
      </c>
      <c r="S27" s="17">
        <f t="shared" si="10"/>
        <v>2</v>
      </c>
      <c r="T27" s="17">
        <f t="shared" si="10"/>
        <v>6</v>
      </c>
      <c r="U27" s="17">
        <f t="shared" si="10"/>
        <v>0</v>
      </c>
      <c r="V27" s="150">
        <v>0.5</v>
      </c>
      <c r="W27" s="150">
        <v>0.54300000000000004</v>
      </c>
      <c r="X27" s="150">
        <v>1.0429999999999999</v>
      </c>
      <c r="Y27" s="151">
        <v>0.42899999999999999</v>
      </c>
    </row>
    <row r="28" spans="2:25" ht="15" customHeight="1" x14ac:dyDescent="0.25">
      <c r="B28" s="14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50"/>
      <c r="W28" s="150"/>
      <c r="X28" s="150"/>
      <c r="Y28" s="151"/>
    </row>
    <row r="29" spans="2:25" ht="15" customHeight="1" x14ac:dyDescent="0.25">
      <c r="B29" s="149"/>
      <c r="C29" s="17" t="s">
        <v>91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50"/>
      <c r="W29" s="150"/>
      <c r="X29" s="150"/>
      <c r="Y29" s="151"/>
    </row>
    <row r="30" spans="2:25" ht="15" customHeight="1" x14ac:dyDescent="0.25">
      <c r="B30" s="149"/>
      <c r="C30" s="10" t="s">
        <v>88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8"/>
    </row>
    <row r="31" spans="2:25" ht="15" customHeight="1" x14ac:dyDescent="0.25">
      <c r="B31" s="149"/>
      <c r="C31" s="10" t="s">
        <v>107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2"/>
      <c r="W31" s="12"/>
      <c r="X31" s="12"/>
      <c r="Y31" s="18"/>
    </row>
    <row r="32" spans="2:25" ht="15" customHeight="1" x14ac:dyDescent="0.25">
      <c r="B32" s="149"/>
      <c r="C32" s="1" t="s">
        <v>191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2"/>
      <c r="W32" s="12"/>
      <c r="X32" s="12"/>
      <c r="Y32" s="18"/>
    </row>
    <row r="33" spans="2:25" ht="15" customHeight="1" x14ac:dyDescent="0.25">
      <c r="B33" s="149"/>
      <c r="C33" s="10" t="s">
        <v>92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2"/>
      <c r="W33" s="12"/>
      <c r="X33" s="12"/>
      <c r="Y33" s="18"/>
    </row>
    <row r="34" spans="2:25" ht="15" customHeight="1" x14ac:dyDescent="0.25">
      <c r="B34" s="149"/>
      <c r="C34" s="10" t="s">
        <v>174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2"/>
      <c r="W34" s="12"/>
      <c r="X34" s="12"/>
      <c r="Y34" s="18"/>
    </row>
    <row r="35" spans="2:25" ht="15" customHeight="1" x14ac:dyDescent="0.25">
      <c r="B35" s="149"/>
      <c r="C35" s="10" t="s">
        <v>89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2"/>
      <c r="W35" s="12"/>
      <c r="X35" s="12"/>
      <c r="Y35" s="18"/>
    </row>
    <row r="36" spans="2:25" ht="15" customHeight="1" x14ac:dyDescent="0.25">
      <c r="B36" s="149"/>
      <c r="C36" s="17" t="s">
        <v>91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0"/>
      <c r="W36" s="150"/>
      <c r="X36" s="150"/>
      <c r="Y36" s="151"/>
    </row>
    <row r="37" spans="2:25" ht="15" customHeight="1" x14ac:dyDescent="0.25">
      <c r="B37" s="149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152"/>
      <c r="W37" s="152"/>
      <c r="X37" s="152"/>
      <c r="Y37" s="153"/>
    </row>
    <row r="38" spans="2:25" ht="15" customHeight="1" thickBot="1" x14ac:dyDescent="0.3">
      <c r="B38" s="154"/>
      <c r="C38" s="19" t="s">
        <v>93</v>
      </c>
      <c r="D38" s="19">
        <f t="shared" ref="D38:U38" si="11">D27+D36</f>
        <v>10</v>
      </c>
      <c r="E38" s="19">
        <f t="shared" si="11"/>
        <v>44</v>
      </c>
      <c r="F38" s="19">
        <f t="shared" si="11"/>
        <v>35</v>
      </c>
      <c r="G38" s="19">
        <f t="shared" si="11"/>
        <v>14</v>
      </c>
      <c r="H38" s="19">
        <f t="shared" si="11"/>
        <v>15</v>
      </c>
      <c r="I38" s="19">
        <f t="shared" si="11"/>
        <v>11</v>
      </c>
      <c r="J38" s="19">
        <f t="shared" si="11"/>
        <v>4</v>
      </c>
      <c r="K38" s="19">
        <f t="shared" si="11"/>
        <v>0</v>
      </c>
      <c r="L38" s="19">
        <f t="shared" si="11"/>
        <v>0</v>
      </c>
      <c r="M38" s="19">
        <f t="shared" si="11"/>
        <v>7</v>
      </c>
      <c r="N38" s="19">
        <f t="shared" si="11"/>
        <v>4</v>
      </c>
      <c r="O38" s="19">
        <f t="shared" si="11"/>
        <v>0</v>
      </c>
      <c r="P38" s="19">
        <f t="shared" si="11"/>
        <v>9</v>
      </c>
      <c r="Q38" s="19">
        <f t="shared" si="11"/>
        <v>3</v>
      </c>
      <c r="R38" s="19">
        <f t="shared" si="11"/>
        <v>2</v>
      </c>
      <c r="S38" s="19">
        <f t="shared" si="11"/>
        <v>2</v>
      </c>
      <c r="T38" s="19">
        <f t="shared" si="11"/>
        <v>6</v>
      </c>
      <c r="U38" s="19">
        <f t="shared" si="11"/>
        <v>0</v>
      </c>
      <c r="V38" s="21">
        <v>0.5</v>
      </c>
      <c r="W38" s="21">
        <v>0.54300000000000004</v>
      </c>
      <c r="X38" s="21">
        <f>V38+W38</f>
        <v>1.0430000000000001</v>
      </c>
      <c r="Y38" s="22">
        <v>0.42899999999999999</v>
      </c>
    </row>
    <row r="39" spans="2:25" ht="18.75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152"/>
      <c r="W39" s="152"/>
      <c r="X39" s="152"/>
      <c r="Y39" s="152"/>
    </row>
    <row r="40" spans="2:25" ht="15.75" thickBot="1" x14ac:dyDescent="0.3">
      <c r="V40" s="72"/>
      <c r="W40" s="72"/>
      <c r="X40" s="72"/>
      <c r="Y40" s="72"/>
    </row>
    <row r="41" spans="2:25" ht="18.75" x14ac:dyDescent="0.3">
      <c r="B41" s="73" t="s">
        <v>15</v>
      </c>
      <c r="C41" s="62" t="s">
        <v>90</v>
      </c>
      <c r="D41" s="62" t="s">
        <v>48</v>
      </c>
      <c r="E41" s="62" t="s">
        <v>49</v>
      </c>
      <c r="F41" s="62" t="s">
        <v>0</v>
      </c>
      <c r="G41" s="62" t="s">
        <v>1</v>
      </c>
      <c r="H41" s="62" t="s">
        <v>2</v>
      </c>
      <c r="I41" s="62" t="s">
        <v>9</v>
      </c>
      <c r="J41" s="62" t="s">
        <v>11</v>
      </c>
      <c r="K41" s="62" t="s">
        <v>50</v>
      </c>
      <c r="L41" s="62" t="s">
        <v>51</v>
      </c>
      <c r="M41" s="62" t="s">
        <v>3</v>
      </c>
      <c r="N41" s="62" t="s">
        <v>4</v>
      </c>
      <c r="O41" s="62" t="s">
        <v>52</v>
      </c>
      <c r="P41" s="62" t="s">
        <v>5</v>
      </c>
      <c r="Q41" s="62" t="s">
        <v>53</v>
      </c>
      <c r="R41" s="62" t="s">
        <v>54</v>
      </c>
      <c r="S41" s="62" t="s">
        <v>55</v>
      </c>
      <c r="T41" s="62" t="s">
        <v>56</v>
      </c>
      <c r="U41" s="62" t="s">
        <v>57</v>
      </c>
      <c r="V41" s="62" t="s">
        <v>58</v>
      </c>
      <c r="W41" s="62" t="s">
        <v>59</v>
      </c>
      <c r="X41" s="62" t="s">
        <v>60</v>
      </c>
      <c r="Y41" s="143" t="s">
        <v>61</v>
      </c>
    </row>
    <row r="42" spans="2:25" ht="15" customHeight="1" x14ac:dyDescent="0.3">
      <c r="B42" s="74" t="s">
        <v>100</v>
      </c>
      <c r="C42" s="10" t="s">
        <v>79</v>
      </c>
      <c r="D42" s="10">
        <f>'May Update'!C16</f>
        <v>6</v>
      </c>
      <c r="E42" s="10">
        <f>'May Update'!D16</f>
        <v>19</v>
      </c>
      <c r="F42" s="10">
        <f>'May Update'!E16</f>
        <v>16</v>
      </c>
      <c r="G42" s="10">
        <f>'May Update'!F16</f>
        <v>1</v>
      </c>
      <c r="H42" s="10">
        <f>'May Update'!G16</f>
        <v>5</v>
      </c>
      <c r="I42" s="10">
        <f>'May Update'!H16</f>
        <v>4</v>
      </c>
      <c r="J42" s="10">
        <f>'May Update'!I16</f>
        <v>1</v>
      </c>
      <c r="K42" s="10">
        <f>'May Update'!J16</f>
        <v>0</v>
      </c>
      <c r="L42" s="10">
        <f>'May Update'!K16</f>
        <v>0</v>
      </c>
      <c r="M42" s="10">
        <f>'May Update'!L16</f>
        <v>2</v>
      </c>
      <c r="N42" s="10">
        <f>'May Update'!M16</f>
        <v>2</v>
      </c>
      <c r="O42" s="10">
        <f>'May Update'!N16</f>
        <v>0</v>
      </c>
      <c r="P42" s="10">
        <f>'May Update'!O16</f>
        <v>1</v>
      </c>
      <c r="Q42" s="10">
        <f>'May Update'!P16</f>
        <v>0</v>
      </c>
      <c r="R42" s="10">
        <f>'May Update'!Q16</f>
        <v>0</v>
      </c>
      <c r="S42" s="10">
        <f>'May Update'!R16</f>
        <v>2</v>
      </c>
      <c r="T42" s="10">
        <f>'May Update'!S16</f>
        <v>1</v>
      </c>
      <c r="U42" s="10">
        <f>'May Update'!T16</f>
        <v>1</v>
      </c>
      <c r="V42" s="12">
        <f>'May Update'!U16</f>
        <v>0.36799999999999999</v>
      </c>
      <c r="W42" s="12">
        <f>'May Update'!V16</f>
        <v>0.375</v>
      </c>
      <c r="X42" s="12">
        <f>'May Update'!W16</f>
        <v>0.74299999999999999</v>
      </c>
      <c r="Y42" s="18">
        <f>'May Update'!X16</f>
        <v>0.3125</v>
      </c>
    </row>
    <row r="43" spans="2:25" ht="15" customHeight="1" x14ac:dyDescent="0.25">
      <c r="B43" s="149"/>
      <c r="C43" s="10" t="s">
        <v>80</v>
      </c>
      <c r="D43" s="10">
        <f>'June Update'!C16</f>
        <v>3</v>
      </c>
      <c r="E43" s="10">
        <f>'June Update'!D16</f>
        <v>11</v>
      </c>
      <c r="F43" s="10">
        <f>'June Update'!E16</f>
        <v>10</v>
      </c>
      <c r="G43" s="10">
        <f>'June Update'!F16</f>
        <v>0</v>
      </c>
      <c r="H43" s="10">
        <f>'June Update'!G16</f>
        <v>1</v>
      </c>
      <c r="I43" s="10">
        <f>'June Update'!H16</f>
        <v>1</v>
      </c>
      <c r="J43" s="10">
        <f>'June Update'!I16</f>
        <v>0</v>
      </c>
      <c r="K43" s="10">
        <f>'June Update'!J16</f>
        <v>0</v>
      </c>
      <c r="L43" s="10">
        <f>'June Update'!K16</f>
        <v>0</v>
      </c>
      <c r="M43" s="10">
        <f>'June Update'!L16</f>
        <v>0</v>
      </c>
      <c r="N43" s="10">
        <f>'June Update'!M16</f>
        <v>0</v>
      </c>
      <c r="O43" s="10">
        <f>'June Update'!N16</f>
        <v>1</v>
      </c>
      <c r="P43" s="10">
        <f>'June Update'!O16</f>
        <v>1</v>
      </c>
      <c r="Q43" s="10">
        <f>'June Update'!P16</f>
        <v>0</v>
      </c>
      <c r="R43" s="10">
        <f>'June Update'!Q16</f>
        <v>2</v>
      </c>
      <c r="S43" s="10">
        <f>'June Update'!R16</f>
        <v>0</v>
      </c>
      <c r="T43" s="10">
        <f>'June Update'!S16</f>
        <v>0</v>
      </c>
      <c r="U43" s="10">
        <f>'June Update'!T16</f>
        <v>0</v>
      </c>
      <c r="V43" s="12">
        <f>'June Update'!U16</f>
        <v>0.1</v>
      </c>
      <c r="W43" s="12">
        <f>'June Update'!V16</f>
        <v>0.1</v>
      </c>
      <c r="X43" s="12">
        <f>'June Update'!W16</f>
        <v>0.2</v>
      </c>
      <c r="Y43" s="18">
        <f>'June Update'!X16</f>
        <v>0.1</v>
      </c>
    </row>
    <row r="44" spans="2:25" ht="15" customHeight="1" x14ac:dyDescent="0.25">
      <c r="B44" s="149"/>
      <c r="C44" s="10" t="s">
        <v>81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2"/>
      <c r="W44" s="12"/>
      <c r="X44" s="12"/>
      <c r="Y44" s="18"/>
    </row>
    <row r="45" spans="2:25" ht="15" customHeight="1" x14ac:dyDescent="0.25">
      <c r="B45" s="149"/>
      <c r="C45" s="10" t="s">
        <v>82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2"/>
      <c r="W45" s="12"/>
      <c r="X45" s="12"/>
      <c r="Y45" s="18"/>
    </row>
    <row r="46" spans="2:25" ht="15" customHeight="1" x14ac:dyDescent="0.25">
      <c r="B46" s="149"/>
      <c r="C46" s="17" t="s">
        <v>90</v>
      </c>
      <c r="D46" s="17">
        <f>SUM(D42:D45)</f>
        <v>9</v>
      </c>
      <c r="E46" s="17">
        <f t="shared" ref="E46:U46" si="12">SUM(E42:E45)</f>
        <v>30</v>
      </c>
      <c r="F46" s="17">
        <f t="shared" si="12"/>
        <v>26</v>
      </c>
      <c r="G46" s="17">
        <f t="shared" si="12"/>
        <v>1</v>
      </c>
      <c r="H46" s="17">
        <f t="shared" si="12"/>
        <v>6</v>
      </c>
      <c r="I46" s="17">
        <f t="shared" si="12"/>
        <v>5</v>
      </c>
      <c r="J46" s="17">
        <f t="shared" si="12"/>
        <v>1</v>
      </c>
      <c r="K46" s="17">
        <f t="shared" si="12"/>
        <v>0</v>
      </c>
      <c r="L46" s="17">
        <f t="shared" si="12"/>
        <v>0</v>
      </c>
      <c r="M46" s="17">
        <f t="shared" si="12"/>
        <v>2</v>
      </c>
      <c r="N46" s="17">
        <f t="shared" si="12"/>
        <v>2</v>
      </c>
      <c r="O46" s="17">
        <f t="shared" si="12"/>
        <v>1</v>
      </c>
      <c r="P46" s="17">
        <f t="shared" si="12"/>
        <v>2</v>
      </c>
      <c r="Q46" s="17">
        <f t="shared" si="12"/>
        <v>0</v>
      </c>
      <c r="R46" s="17">
        <f t="shared" si="12"/>
        <v>2</v>
      </c>
      <c r="S46" s="17">
        <f t="shared" si="12"/>
        <v>2</v>
      </c>
      <c r="T46" s="17">
        <f t="shared" si="12"/>
        <v>1</v>
      </c>
      <c r="U46" s="17">
        <f t="shared" si="12"/>
        <v>1</v>
      </c>
      <c r="V46" s="150">
        <f>'Batting by month'!V42</f>
        <v>0.36799999999999999</v>
      </c>
      <c r="W46" s="150">
        <f>'Batting by month'!W42</f>
        <v>0.375</v>
      </c>
      <c r="X46" s="150">
        <f>'Batting by month'!X42</f>
        <v>0.74299999999999999</v>
      </c>
      <c r="Y46" s="151">
        <f>'Batting by month'!Y42</f>
        <v>0.3125</v>
      </c>
    </row>
    <row r="47" spans="2:25" ht="15" customHeight="1" x14ac:dyDescent="0.25">
      <c r="B47" s="149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50"/>
      <c r="W47" s="150"/>
      <c r="X47" s="150"/>
      <c r="Y47" s="151"/>
    </row>
    <row r="48" spans="2:25" ht="15" customHeight="1" x14ac:dyDescent="0.25">
      <c r="B48" s="149"/>
      <c r="C48" s="17" t="s">
        <v>91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50"/>
      <c r="W48" s="150"/>
      <c r="X48" s="150"/>
      <c r="Y48" s="151"/>
    </row>
    <row r="49" spans="2:25" ht="15" customHeight="1" x14ac:dyDescent="0.25">
      <c r="B49" s="149"/>
      <c r="C49" s="10" t="s">
        <v>88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2"/>
      <c r="W49" s="12"/>
      <c r="X49" s="12"/>
      <c r="Y49" s="18"/>
    </row>
    <row r="50" spans="2:25" ht="15" customHeight="1" x14ac:dyDescent="0.25">
      <c r="B50" s="149"/>
      <c r="C50" s="10" t="s">
        <v>107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2"/>
      <c r="W50" s="12"/>
      <c r="X50" s="12"/>
      <c r="Y50" s="18"/>
    </row>
    <row r="51" spans="2:25" ht="15" customHeight="1" x14ac:dyDescent="0.25">
      <c r="B51" s="149"/>
      <c r="C51" s="1" t="s">
        <v>191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2"/>
      <c r="W51" s="12"/>
      <c r="X51" s="12"/>
      <c r="Y51" s="18"/>
    </row>
    <row r="52" spans="2:25" ht="15" customHeight="1" x14ac:dyDescent="0.25">
      <c r="B52" s="149"/>
      <c r="C52" s="10" t="s">
        <v>92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2"/>
      <c r="W52" s="12"/>
      <c r="X52" s="12"/>
      <c r="Y52" s="18"/>
    </row>
    <row r="53" spans="2:25" ht="15" customHeight="1" x14ac:dyDescent="0.25">
      <c r="B53" s="149"/>
      <c r="C53" s="10" t="s">
        <v>174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2"/>
      <c r="W53" s="12"/>
      <c r="X53" s="12"/>
      <c r="Y53" s="18"/>
    </row>
    <row r="54" spans="2:25" ht="15" customHeight="1" x14ac:dyDescent="0.25">
      <c r="B54" s="149"/>
      <c r="C54" s="10" t="s">
        <v>89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2"/>
      <c r="W54" s="12"/>
      <c r="X54" s="12"/>
      <c r="Y54" s="18"/>
    </row>
    <row r="55" spans="2:25" ht="15" customHeight="1" x14ac:dyDescent="0.25">
      <c r="B55" s="149"/>
      <c r="C55" s="17" t="s">
        <v>91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50"/>
      <c r="W55" s="150"/>
      <c r="X55" s="150"/>
      <c r="Y55" s="151"/>
    </row>
    <row r="56" spans="2:25" ht="15" customHeight="1" x14ac:dyDescent="0.25">
      <c r="B56" s="149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152"/>
      <c r="W56" s="152"/>
      <c r="X56" s="152"/>
      <c r="Y56" s="153"/>
    </row>
    <row r="57" spans="2:25" ht="15" customHeight="1" thickBot="1" x14ac:dyDescent="0.3">
      <c r="B57" s="154"/>
      <c r="C57" s="19" t="s">
        <v>93</v>
      </c>
      <c r="D57" s="19">
        <f t="shared" ref="D57:U57" si="13">D46+D55</f>
        <v>9</v>
      </c>
      <c r="E57" s="19">
        <f t="shared" si="13"/>
        <v>30</v>
      </c>
      <c r="F57" s="19">
        <f t="shared" si="13"/>
        <v>26</v>
      </c>
      <c r="G57" s="19">
        <f t="shared" si="13"/>
        <v>1</v>
      </c>
      <c r="H57" s="19">
        <f t="shared" si="13"/>
        <v>6</v>
      </c>
      <c r="I57" s="19">
        <f t="shared" si="13"/>
        <v>5</v>
      </c>
      <c r="J57" s="19">
        <f t="shared" si="13"/>
        <v>1</v>
      </c>
      <c r="K57" s="19">
        <f t="shared" si="13"/>
        <v>0</v>
      </c>
      <c r="L57" s="19">
        <f t="shared" si="13"/>
        <v>0</v>
      </c>
      <c r="M57" s="19">
        <f t="shared" si="13"/>
        <v>2</v>
      </c>
      <c r="N57" s="19">
        <f t="shared" si="13"/>
        <v>2</v>
      </c>
      <c r="O57" s="19">
        <f t="shared" si="13"/>
        <v>1</v>
      </c>
      <c r="P57" s="19">
        <f t="shared" si="13"/>
        <v>2</v>
      </c>
      <c r="Q57" s="19">
        <f t="shared" si="13"/>
        <v>0</v>
      </c>
      <c r="R57" s="19">
        <f t="shared" si="13"/>
        <v>2</v>
      </c>
      <c r="S57" s="19">
        <f t="shared" si="13"/>
        <v>2</v>
      </c>
      <c r="T57" s="19">
        <f t="shared" si="13"/>
        <v>1</v>
      </c>
      <c r="U57" s="19">
        <f t="shared" si="13"/>
        <v>1</v>
      </c>
      <c r="V57" s="21">
        <v>0.27600000000000002</v>
      </c>
      <c r="W57" s="21">
        <v>0.26900000000000002</v>
      </c>
      <c r="X57" s="21">
        <f>V57+W57</f>
        <v>0.54500000000000004</v>
      </c>
      <c r="Y57" s="22">
        <v>0.23100000000000001</v>
      </c>
    </row>
    <row r="58" spans="2:25" x14ac:dyDescent="0.25">
      <c r="V58" s="72"/>
      <c r="W58" s="72"/>
      <c r="X58" s="72"/>
      <c r="Y58" s="72"/>
    </row>
    <row r="59" spans="2:25" ht="15.75" thickBot="1" x14ac:dyDescent="0.3">
      <c r="V59" s="72"/>
      <c r="W59" s="72"/>
      <c r="X59" s="72"/>
      <c r="Y59" s="72"/>
    </row>
    <row r="60" spans="2:25" ht="18.75" x14ac:dyDescent="0.3">
      <c r="B60" s="73" t="s">
        <v>12</v>
      </c>
      <c r="C60" s="62" t="s">
        <v>90</v>
      </c>
      <c r="D60" s="62" t="s">
        <v>48</v>
      </c>
      <c r="E60" s="62" t="s">
        <v>49</v>
      </c>
      <c r="F60" s="62" t="s">
        <v>0</v>
      </c>
      <c r="G60" s="62" t="s">
        <v>1</v>
      </c>
      <c r="H60" s="62" t="s">
        <v>2</v>
      </c>
      <c r="I60" s="62" t="s">
        <v>9</v>
      </c>
      <c r="J60" s="62" t="s">
        <v>11</v>
      </c>
      <c r="K60" s="62" t="s">
        <v>50</v>
      </c>
      <c r="L60" s="62" t="s">
        <v>51</v>
      </c>
      <c r="M60" s="62" t="s">
        <v>3</v>
      </c>
      <c r="N60" s="62" t="s">
        <v>4</v>
      </c>
      <c r="O60" s="62" t="s">
        <v>52</v>
      </c>
      <c r="P60" s="62" t="s">
        <v>5</v>
      </c>
      <c r="Q60" s="62" t="s">
        <v>53</v>
      </c>
      <c r="R60" s="62" t="s">
        <v>54</v>
      </c>
      <c r="S60" s="62" t="s">
        <v>55</v>
      </c>
      <c r="T60" s="62" t="s">
        <v>56</v>
      </c>
      <c r="U60" s="62" t="s">
        <v>57</v>
      </c>
      <c r="V60" s="62" t="s">
        <v>58</v>
      </c>
      <c r="W60" s="62" t="s">
        <v>59</v>
      </c>
      <c r="X60" s="62" t="s">
        <v>60</v>
      </c>
      <c r="Y60" s="143" t="s">
        <v>61</v>
      </c>
    </row>
    <row r="61" spans="2:25" ht="15" customHeight="1" x14ac:dyDescent="0.3">
      <c r="B61" s="74" t="s">
        <v>102</v>
      </c>
      <c r="C61" s="10" t="s">
        <v>79</v>
      </c>
      <c r="D61" s="10">
        <f>'May Update'!C17</f>
        <v>8</v>
      </c>
      <c r="E61" s="10">
        <f>'May Update'!D17</f>
        <v>30</v>
      </c>
      <c r="F61" s="10">
        <f>'May Update'!E17</f>
        <v>24</v>
      </c>
      <c r="G61" s="10">
        <f>'May Update'!F17</f>
        <v>4</v>
      </c>
      <c r="H61" s="10">
        <f>'May Update'!G17</f>
        <v>7</v>
      </c>
      <c r="I61" s="10">
        <f>'May Update'!H17</f>
        <v>5</v>
      </c>
      <c r="J61" s="10">
        <f>'May Update'!I17</f>
        <v>1</v>
      </c>
      <c r="K61" s="10">
        <f>'May Update'!J17</f>
        <v>0</v>
      </c>
      <c r="L61" s="10">
        <f>'May Update'!K17</f>
        <v>1</v>
      </c>
      <c r="M61" s="10">
        <f>'May Update'!L17</f>
        <v>7</v>
      </c>
      <c r="N61" s="10">
        <f>'May Update'!M17</f>
        <v>3</v>
      </c>
      <c r="O61" s="10">
        <f>'May Update'!N17</f>
        <v>0</v>
      </c>
      <c r="P61" s="10">
        <f>'May Update'!O17</f>
        <v>1</v>
      </c>
      <c r="Q61" s="10">
        <f>'May Update'!P17</f>
        <v>1</v>
      </c>
      <c r="R61" s="10">
        <f>'May Update'!Q17</f>
        <v>3</v>
      </c>
      <c r="S61" s="10">
        <f>'May Update'!R17</f>
        <v>2</v>
      </c>
      <c r="T61" s="10">
        <f>'May Update'!S17</f>
        <v>1</v>
      </c>
      <c r="U61" s="10">
        <f>'May Update'!T17</f>
        <v>0</v>
      </c>
      <c r="V61" s="12">
        <f>'May Update'!U17</f>
        <v>0.36699999999999999</v>
      </c>
      <c r="W61" s="12">
        <f>'May Update'!V17</f>
        <v>0.45833333333333331</v>
      </c>
      <c r="X61" s="12">
        <f>'May Update'!W17</f>
        <v>0.82533333333333325</v>
      </c>
      <c r="Y61" s="18">
        <f>'May Update'!X17</f>
        <v>0.29199999999999998</v>
      </c>
    </row>
    <row r="62" spans="2:25" ht="15" customHeight="1" x14ac:dyDescent="0.25">
      <c r="B62" s="149"/>
      <c r="C62" s="10" t="s">
        <v>80</v>
      </c>
      <c r="D62" s="10">
        <f>'June Update'!C17</f>
        <v>1</v>
      </c>
      <c r="E62" s="10">
        <f>'June Update'!D17</f>
        <v>3</v>
      </c>
      <c r="F62" s="10">
        <f>'June Update'!E17</f>
        <v>2</v>
      </c>
      <c r="G62" s="10">
        <f>'June Update'!F17</f>
        <v>1</v>
      </c>
      <c r="H62" s="10">
        <f>'June Update'!G17</f>
        <v>1</v>
      </c>
      <c r="I62" s="10">
        <f>'June Update'!H17</f>
        <v>1</v>
      </c>
      <c r="J62" s="10">
        <f>'June Update'!I17</f>
        <v>0</v>
      </c>
      <c r="K62" s="10">
        <f>'June Update'!J17</f>
        <v>0</v>
      </c>
      <c r="L62" s="10">
        <f>'June Update'!K17</f>
        <v>0</v>
      </c>
      <c r="M62" s="10">
        <f>'June Update'!L17</f>
        <v>2</v>
      </c>
      <c r="N62" s="10">
        <f>'June Update'!M17</f>
        <v>1</v>
      </c>
      <c r="O62" s="10">
        <f>'June Update'!N17</f>
        <v>0</v>
      </c>
      <c r="P62" s="10">
        <f>'June Update'!O17</f>
        <v>0</v>
      </c>
      <c r="Q62" s="10">
        <f>'June Update'!P17</f>
        <v>0</v>
      </c>
      <c r="R62" s="10">
        <f>'June Update'!Q17</f>
        <v>0</v>
      </c>
      <c r="S62" s="10">
        <f>'June Update'!R17</f>
        <v>0</v>
      </c>
      <c r="T62" s="10">
        <f>'June Update'!S17</f>
        <v>0</v>
      </c>
      <c r="U62" s="10">
        <f>'June Update'!T17</f>
        <v>0</v>
      </c>
      <c r="V62" s="12">
        <f>'June Update'!U17</f>
        <v>0.66700000000000004</v>
      </c>
      <c r="W62" s="12">
        <f>'June Update'!V17</f>
        <v>0.5</v>
      </c>
      <c r="X62" s="12">
        <f>'June Update'!W17</f>
        <v>1.167</v>
      </c>
      <c r="Y62" s="18">
        <f>'June Update'!X17</f>
        <v>0.5</v>
      </c>
    </row>
    <row r="63" spans="2:25" ht="15" customHeight="1" x14ac:dyDescent="0.25">
      <c r="B63" s="149"/>
      <c r="C63" s="10" t="s">
        <v>81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2"/>
      <c r="W63" s="12"/>
      <c r="X63" s="12"/>
      <c r="Y63" s="18"/>
    </row>
    <row r="64" spans="2:25" x14ac:dyDescent="0.25">
      <c r="B64" s="149"/>
      <c r="C64" s="10" t="s">
        <v>82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2"/>
      <c r="W64" s="12"/>
      <c r="X64" s="12"/>
      <c r="Y64" s="18"/>
    </row>
    <row r="65" spans="2:25" x14ac:dyDescent="0.25">
      <c r="B65" s="149"/>
      <c r="C65" s="17" t="s">
        <v>90</v>
      </c>
      <c r="D65" s="17">
        <f>SUM(D61:D64)</f>
        <v>9</v>
      </c>
      <c r="E65" s="17">
        <f t="shared" ref="E65:U65" si="14">SUM(E61:E64)</f>
        <v>33</v>
      </c>
      <c r="F65" s="17">
        <f t="shared" si="14"/>
        <v>26</v>
      </c>
      <c r="G65" s="17">
        <f t="shared" si="14"/>
        <v>5</v>
      </c>
      <c r="H65" s="17">
        <f t="shared" si="14"/>
        <v>8</v>
      </c>
      <c r="I65" s="17">
        <f t="shared" si="14"/>
        <v>6</v>
      </c>
      <c r="J65" s="17">
        <f t="shared" si="14"/>
        <v>1</v>
      </c>
      <c r="K65" s="17">
        <f t="shared" si="14"/>
        <v>0</v>
      </c>
      <c r="L65" s="17">
        <f t="shared" si="14"/>
        <v>1</v>
      </c>
      <c r="M65" s="17">
        <f t="shared" si="14"/>
        <v>9</v>
      </c>
      <c r="N65" s="17">
        <f t="shared" si="14"/>
        <v>4</v>
      </c>
      <c r="O65" s="17">
        <f t="shared" si="14"/>
        <v>0</v>
      </c>
      <c r="P65" s="17">
        <f t="shared" si="14"/>
        <v>1</v>
      </c>
      <c r="Q65" s="17">
        <f t="shared" si="14"/>
        <v>1</v>
      </c>
      <c r="R65" s="17">
        <f t="shared" si="14"/>
        <v>3</v>
      </c>
      <c r="S65" s="17">
        <f t="shared" si="14"/>
        <v>2</v>
      </c>
      <c r="T65" s="17">
        <f t="shared" si="14"/>
        <v>1</v>
      </c>
      <c r="U65" s="17">
        <f t="shared" si="14"/>
        <v>0</v>
      </c>
      <c r="V65" s="150">
        <v>0.39400000000000002</v>
      </c>
      <c r="W65" s="150">
        <v>0.46200000000000002</v>
      </c>
      <c r="X65" s="150">
        <v>0.85499999999999998</v>
      </c>
      <c r="Y65" s="151">
        <f t="shared" ref="Y65" si="15">H65/F65</f>
        <v>0.30769230769230771</v>
      </c>
    </row>
    <row r="66" spans="2:25" x14ac:dyDescent="0.25">
      <c r="B66" s="149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50"/>
      <c r="W66" s="150"/>
      <c r="X66" s="150"/>
      <c r="Y66" s="151"/>
    </row>
    <row r="67" spans="2:25" x14ac:dyDescent="0.25">
      <c r="B67" s="149"/>
      <c r="C67" s="17" t="s">
        <v>91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50"/>
      <c r="W67" s="150"/>
      <c r="X67" s="150"/>
      <c r="Y67" s="151"/>
    </row>
    <row r="68" spans="2:25" x14ac:dyDescent="0.25">
      <c r="B68" s="149"/>
      <c r="C68" s="10" t="s">
        <v>88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2"/>
      <c r="W68" s="12"/>
      <c r="X68" s="12"/>
      <c r="Y68" s="18"/>
    </row>
    <row r="69" spans="2:25" x14ac:dyDescent="0.25">
      <c r="B69" s="149"/>
      <c r="C69" s="10" t="s">
        <v>107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2"/>
      <c r="W69" s="12"/>
      <c r="X69" s="12"/>
      <c r="Y69" s="18"/>
    </row>
    <row r="70" spans="2:25" x14ac:dyDescent="0.25">
      <c r="B70" s="149"/>
      <c r="C70" s="1" t="s">
        <v>191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2"/>
      <c r="W70" s="12"/>
      <c r="X70" s="12"/>
      <c r="Y70" s="18"/>
    </row>
    <row r="71" spans="2:25" x14ac:dyDescent="0.25">
      <c r="B71" s="149"/>
      <c r="C71" s="10" t="s">
        <v>92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2"/>
      <c r="W71" s="12"/>
      <c r="X71" s="12"/>
      <c r="Y71" s="18"/>
    </row>
    <row r="72" spans="2:25" x14ac:dyDescent="0.25">
      <c r="B72" s="149"/>
      <c r="C72" s="10" t="s">
        <v>174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2"/>
      <c r="W72" s="12"/>
      <c r="X72" s="12"/>
      <c r="Y72" s="18"/>
    </row>
    <row r="73" spans="2:25" x14ac:dyDescent="0.25">
      <c r="B73" s="149"/>
      <c r="C73" s="10" t="s">
        <v>89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2"/>
      <c r="W73" s="12"/>
      <c r="X73" s="12"/>
      <c r="Y73" s="18"/>
    </row>
    <row r="74" spans="2:25" x14ac:dyDescent="0.25">
      <c r="B74" s="149"/>
      <c r="C74" s="17" t="s">
        <v>91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50"/>
      <c r="W74" s="150"/>
      <c r="X74" s="150"/>
      <c r="Y74" s="151"/>
    </row>
    <row r="75" spans="2:25" x14ac:dyDescent="0.25">
      <c r="B75" s="149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152"/>
      <c r="W75" s="152"/>
      <c r="X75" s="152"/>
      <c r="Y75" s="153"/>
    </row>
    <row r="76" spans="2:25" ht="15.75" thickBot="1" x14ac:dyDescent="0.3">
      <c r="B76" s="154"/>
      <c r="C76" s="19" t="s">
        <v>93</v>
      </c>
      <c r="D76" s="19">
        <f t="shared" ref="D76:U76" si="16">D65+D74</f>
        <v>9</v>
      </c>
      <c r="E76" s="19">
        <f t="shared" si="16"/>
        <v>33</v>
      </c>
      <c r="F76" s="19">
        <f t="shared" si="16"/>
        <v>26</v>
      </c>
      <c r="G76" s="19">
        <f t="shared" si="16"/>
        <v>5</v>
      </c>
      <c r="H76" s="19">
        <f t="shared" si="16"/>
        <v>8</v>
      </c>
      <c r="I76" s="19">
        <f t="shared" si="16"/>
        <v>6</v>
      </c>
      <c r="J76" s="19">
        <f t="shared" si="16"/>
        <v>1</v>
      </c>
      <c r="K76" s="19">
        <f t="shared" si="16"/>
        <v>0</v>
      </c>
      <c r="L76" s="19">
        <f t="shared" si="16"/>
        <v>1</v>
      </c>
      <c r="M76" s="19">
        <f t="shared" si="16"/>
        <v>9</v>
      </c>
      <c r="N76" s="19">
        <f t="shared" si="16"/>
        <v>4</v>
      </c>
      <c r="O76" s="19">
        <f t="shared" si="16"/>
        <v>0</v>
      </c>
      <c r="P76" s="19">
        <f t="shared" si="16"/>
        <v>1</v>
      </c>
      <c r="Q76" s="19">
        <f t="shared" si="16"/>
        <v>1</v>
      </c>
      <c r="R76" s="19">
        <f t="shared" si="16"/>
        <v>3</v>
      </c>
      <c r="S76" s="19">
        <f t="shared" si="16"/>
        <v>2</v>
      </c>
      <c r="T76" s="19">
        <f t="shared" si="16"/>
        <v>1</v>
      </c>
      <c r="U76" s="19">
        <f t="shared" si="16"/>
        <v>0</v>
      </c>
      <c r="V76" s="21">
        <v>0.39400000000000002</v>
      </c>
      <c r="W76" s="21">
        <f t="shared" ref="W76" si="17">(I76+J76*2+K76*3+L76*4)/F76</f>
        <v>0.46153846153846156</v>
      </c>
      <c r="X76" s="21">
        <f t="shared" ref="X76" si="18">V76+W76</f>
        <v>0.85553846153846158</v>
      </c>
      <c r="Y76" s="22">
        <f t="shared" ref="Y76" si="19">H76/F76</f>
        <v>0.30769230769230771</v>
      </c>
    </row>
    <row r="77" spans="2:25" x14ac:dyDescent="0.25">
      <c r="V77" s="72"/>
      <c r="W77" s="72"/>
      <c r="X77" s="72"/>
      <c r="Y77" s="72"/>
    </row>
    <row r="78" spans="2:25" ht="15.75" thickBot="1" x14ac:dyDescent="0.3">
      <c r="V78" s="72"/>
      <c r="W78" s="72"/>
      <c r="X78" s="72"/>
      <c r="Y78" s="72"/>
    </row>
    <row r="79" spans="2:25" ht="18.75" x14ac:dyDescent="0.3">
      <c r="B79" s="134" t="s">
        <v>240</v>
      </c>
      <c r="C79" s="62" t="s">
        <v>90</v>
      </c>
      <c r="D79" s="62" t="s">
        <v>48</v>
      </c>
      <c r="E79" s="62" t="s">
        <v>49</v>
      </c>
      <c r="F79" s="62" t="s">
        <v>0</v>
      </c>
      <c r="G79" s="62" t="s">
        <v>1</v>
      </c>
      <c r="H79" s="62" t="s">
        <v>2</v>
      </c>
      <c r="I79" s="62" t="s">
        <v>9</v>
      </c>
      <c r="J79" s="62" t="s">
        <v>11</v>
      </c>
      <c r="K79" s="62" t="s">
        <v>50</v>
      </c>
      <c r="L79" s="62" t="s">
        <v>51</v>
      </c>
      <c r="M79" s="62" t="s">
        <v>3</v>
      </c>
      <c r="N79" s="62" t="s">
        <v>4</v>
      </c>
      <c r="O79" s="62" t="s">
        <v>52</v>
      </c>
      <c r="P79" s="62" t="s">
        <v>5</v>
      </c>
      <c r="Q79" s="62" t="s">
        <v>53</v>
      </c>
      <c r="R79" s="62" t="s">
        <v>54</v>
      </c>
      <c r="S79" s="62" t="s">
        <v>55</v>
      </c>
      <c r="T79" s="62" t="s">
        <v>56</v>
      </c>
      <c r="U79" s="62" t="s">
        <v>57</v>
      </c>
      <c r="V79" s="62" t="s">
        <v>58</v>
      </c>
      <c r="W79" s="62" t="s">
        <v>59</v>
      </c>
      <c r="X79" s="62" t="s">
        <v>60</v>
      </c>
      <c r="Y79" s="143" t="s">
        <v>61</v>
      </c>
    </row>
    <row r="80" spans="2:25" ht="18.75" x14ac:dyDescent="0.3">
      <c r="B80" s="74" t="s">
        <v>199</v>
      </c>
      <c r="C80" s="10" t="s">
        <v>80</v>
      </c>
      <c r="D80" s="10">
        <f>'June Update'!C18</f>
        <v>1</v>
      </c>
      <c r="E80" s="10">
        <f>'June Update'!D18</f>
        <v>1</v>
      </c>
      <c r="F80" s="10">
        <f>'June Update'!E18</f>
        <v>1</v>
      </c>
      <c r="G80" s="10">
        <f>'June Update'!F18</f>
        <v>0</v>
      </c>
      <c r="H80" s="10">
        <f>'June Update'!G18</f>
        <v>0</v>
      </c>
      <c r="I80" s="10">
        <f>'June Update'!H18</f>
        <v>0</v>
      </c>
      <c r="J80" s="10">
        <f>'June Update'!I18</f>
        <v>0</v>
      </c>
      <c r="K80" s="10">
        <f>'June Update'!J18</f>
        <v>0</v>
      </c>
      <c r="L80" s="10">
        <f>'June Update'!K18</f>
        <v>0</v>
      </c>
      <c r="M80" s="10">
        <f>'June Update'!L18</f>
        <v>0</v>
      </c>
      <c r="N80" s="10">
        <f>'June Update'!M18</f>
        <v>0</v>
      </c>
      <c r="O80" s="10">
        <f>'June Update'!N18</f>
        <v>0</v>
      </c>
      <c r="P80" s="10">
        <f>'June Update'!O18</f>
        <v>0</v>
      </c>
      <c r="Q80" s="10">
        <f>'June Update'!P18</f>
        <v>0</v>
      </c>
      <c r="R80" s="10">
        <f>'June Update'!Q18</f>
        <v>0</v>
      </c>
      <c r="S80" s="10">
        <f>'June Update'!R18</f>
        <v>0</v>
      </c>
      <c r="T80" s="10">
        <f>'June Update'!S18</f>
        <v>0</v>
      </c>
      <c r="U80" s="10">
        <f>'June Update'!T18</f>
        <v>0</v>
      </c>
      <c r="V80" s="12">
        <f>'June Update'!U18</f>
        <v>0</v>
      </c>
      <c r="W80" s="12">
        <f>'June Update'!V18</f>
        <v>0</v>
      </c>
      <c r="X80" s="12">
        <f>'June Update'!W18</f>
        <v>0</v>
      </c>
      <c r="Y80" s="18">
        <f>'June Update'!X18</f>
        <v>0</v>
      </c>
    </row>
    <row r="81" spans="2:25" x14ac:dyDescent="0.25">
      <c r="B81" s="149"/>
      <c r="C81" s="10" t="s">
        <v>81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2"/>
      <c r="W81" s="12"/>
      <c r="X81" s="12"/>
      <c r="Y81" s="18"/>
    </row>
    <row r="82" spans="2:25" x14ac:dyDescent="0.25">
      <c r="B82" s="149"/>
      <c r="C82" s="10" t="s">
        <v>82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2"/>
      <c r="W82" s="12"/>
      <c r="X82" s="12"/>
      <c r="Y82" s="18"/>
    </row>
    <row r="83" spans="2:25" x14ac:dyDescent="0.25">
      <c r="B83" s="149"/>
      <c r="C83" s="17" t="s">
        <v>90</v>
      </c>
      <c r="D83" s="17">
        <f t="shared" ref="D83:U83" si="20">SUM(D80:D82)</f>
        <v>1</v>
      </c>
      <c r="E83" s="17">
        <f t="shared" si="20"/>
        <v>1</v>
      </c>
      <c r="F83" s="17">
        <f t="shared" si="20"/>
        <v>1</v>
      </c>
      <c r="G83" s="17">
        <f t="shared" si="20"/>
        <v>0</v>
      </c>
      <c r="H83" s="17">
        <f t="shared" si="20"/>
        <v>0</v>
      </c>
      <c r="I83" s="17">
        <f t="shared" si="20"/>
        <v>0</v>
      </c>
      <c r="J83" s="17">
        <f t="shared" si="20"/>
        <v>0</v>
      </c>
      <c r="K83" s="17">
        <f t="shared" si="20"/>
        <v>0</v>
      </c>
      <c r="L83" s="17">
        <f t="shared" si="20"/>
        <v>0</v>
      </c>
      <c r="M83" s="17">
        <f t="shared" si="20"/>
        <v>0</v>
      </c>
      <c r="N83" s="17">
        <f t="shared" si="20"/>
        <v>0</v>
      </c>
      <c r="O83" s="17">
        <f t="shared" si="20"/>
        <v>0</v>
      </c>
      <c r="P83" s="17">
        <f t="shared" si="20"/>
        <v>0</v>
      </c>
      <c r="Q83" s="17">
        <f t="shared" si="20"/>
        <v>0</v>
      </c>
      <c r="R83" s="17">
        <f t="shared" si="20"/>
        <v>0</v>
      </c>
      <c r="S83" s="17">
        <f t="shared" si="20"/>
        <v>0</v>
      </c>
      <c r="T83" s="17">
        <f t="shared" si="20"/>
        <v>0</v>
      </c>
      <c r="U83" s="17">
        <f t="shared" si="20"/>
        <v>0</v>
      </c>
      <c r="V83" s="150">
        <f t="shared" ref="V83" si="21">(H83+N83+Q83)/(F83+N83+Q83+O83)</f>
        <v>0</v>
      </c>
      <c r="W83" s="150">
        <f t="shared" ref="W83" si="22">(I83+J83*2+K83*3+L83*4)/F83</f>
        <v>0</v>
      </c>
      <c r="X83" s="150">
        <f t="shared" ref="X83" si="23">V83+W83</f>
        <v>0</v>
      </c>
      <c r="Y83" s="151">
        <f t="shared" ref="Y83" si="24">H83/F83</f>
        <v>0</v>
      </c>
    </row>
    <row r="84" spans="2:25" x14ac:dyDescent="0.25">
      <c r="B84" s="149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50"/>
      <c r="W84" s="150"/>
      <c r="X84" s="150"/>
      <c r="Y84" s="151"/>
    </row>
    <row r="85" spans="2:25" x14ac:dyDescent="0.25">
      <c r="B85" s="149"/>
      <c r="C85" s="17" t="s">
        <v>91</v>
      </c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50"/>
      <c r="W85" s="150"/>
      <c r="X85" s="150"/>
      <c r="Y85" s="151"/>
    </row>
    <row r="86" spans="2:25" x14ac:dyDescent="0.25">
      <c r="B86" s="149"/>
      <c r="C86" s="10" t="s">
        <v>88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2"/>
      <c r="W86" s="12"/>
      <c r="X86" s="12"/>
      <c r="Y86" s="18"/>
    </row>
    <row r="87" spans="2:25" x14ac:dyDescent="0.25">
      <c r="B87" s="149"/>
      <c r="C87" s="10" t="s">
        <v>107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2"/>
      <c r="W87" s="12"/>
      <c r="X87" s="12"/>
      <c r="Y87" s="18"/>
    </row>
    <row r="88" spans="2:25" x14ac:dyDescent="0.25">
      <c r="B88" s="149"/>
      <c r="C88" s="10" t="s">
        <v>191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2"/>
      <c r="W88" s="12"/>
      <c r="X88" s="12"/>
      <c r="Y88" s="18"/>
    </row>
    <row r="89" spans="2:25" x14ac:dyDescent="0.25">
      <c r="B89" s="149"/>
      <c r="C89" s="10" t="s">
        <v>92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2"/>
      <c r="W89" s="12"/>
      <c r="X89" s="12"/>
      <c r="Y89" s="18"/>
    </row>
    <row r="90" spans="2:25" x14ac:dyDescent="0.25">
      <c r="B90" s="149"/>
      <c r="C90" s="10" t="s">
        <v>174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2"/>
      <c r="W90" s="12"/>
      <c r="X90" s="12"/>
      <c r="Y90" s="18"/>
    </row>
    <row r="91" spans="2:25" x14ac:dyDescent="0.25">
      <c r="B91" s="149"/>
      <c r="C91" s="10" t="s">
        <v>89</v>
      </c>
      <c r="D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2"/>
      <c r="W91" s="12"/>
      <c r="X91" s="12"/>
      <c r="Y91" s="18"/>
    </row>
    <row r="92" spans="2:25" x14ac:dyDescent="0.25">
      <c r="B92" s="149"/>
      <c r="C92" s="17" t="s">
        <v>91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50"/>
      <c r="W92" s="150"/>
      <c r="X92" s="150"/>
      <c r="Y92" s="151"/>
    </row>
    <row r="93" spans="2:25" x14ac:dyDescent="0.25">
      <c r="B93" s="149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152"/>
      <c r="W93" s="152"/>
      <c r="X93" s="152"/>
      <c r="Y93" s="153"/>
    </row>
    <row r="94" spans="2:25" ht="15.75" thickBot="1" x14ac:dyDescent="0.3">
      <c r="B94" s="154"/>
      <c r="C94" s="19" t="s">
        <v>93</v>
      </c>
      <c r="D94" s="19">
        <f t="shared" ref="D94:U94" si="25">D83+D92</f>
        <v>1</v>
      </c>
      <c r="E94" s="19">
        <f t="shared" si="25"/>
        <v>1</v>
      </c>
      <c r="F94" s="19">
        <f t="shared" si="25"/>
        <v>1</v>
      </c>
      <c r="G94" s="19">
        <f t="shared" si="25"/>
        <v>0</v>
      </c>
      <c r="H94" s="19">
        <f t="shared" si="25"/>
        <v>0</v>
      </c>
      <c r="I94" s="19">
        <f t="shared" si="25"/>
        <v>0</v>
      </c>
      <c r="J94" s="19">
        <f t="shared" si="25"/>
        <v>0</v>
      </c>
      <c r="K94" s="19">
        <f t="shared" si="25"/>
        <v>0</v>
      </c>
      <c r="L94" s="19">
        <f t="shared" si="25"/>
        <v>0</v>
      </c>
      <c r="M94" s="19">
        <f t="shared" si="25"/>
        <v>0</v>
      </c>
      <c r="N94" s="19">
        <f t="shared" si="25"/>
        <v>0</v>
      </c>
      <c r="O94" s="19">
        <f t="shared" si="25"/>
        <v>0</v>
      </c>
      <c r="P94" s="19">
        <f t="shared" si="25"/>
        <v>0</v>
      </c>
      <c r="Q94" s="19">
        <f t="shared" si="25"/>
        <v>0</v>
      </c>
      <c r="R94" s="19">
        <f t="shared" si="25"/>
        <v>0</v>
      </c>
      <c r="S94" s="19">
        <f t="shared" si="25"/>
        <v>0</v>
      </c>
      <c r="T94" s="19">
        <f t="shared" si="25"/>
        <v>0</v>
      </c>
      <c r="U94" s="19">
        <f t="shared" si="25"/>
        <v>0</v>
      </c>
      <c r="V94" s="21">
        <f t="shared" ref="V94" si="26">(H94+N94+Q94)/(F94+N94+Q94+O94)</f>
        <v>0</v>
      </c>
      <c r="W94" s="21">
        <f t="shared" ref="W94" si="27">(I94+J94*2+K94*3+L94*4)/F94</f>
        <v>0</v>
      </c>
      <c r="X94" s="21">
        <f t="shared" ref="X94" si="28">V94+W94</f>
        <v>0</v>
      </c>
      <c r="Y94" s="22">
        <f t="shared" ref="Y94" si="29">H94/F94</f>
        <v>0</v>
      </c>
    </row>
    <row r="95" spans="2:25" x14ac:dyDescent="0.25">
      <c r="V95" s="72"/>
      <c r="W95" s="72"/>
      <c r="X95" s="72"/>
      <c r="Y95" s="72"/>
    </row>
    <row r="96" spans="2:25" ht="15.75" thickBot="1" x14ac:dyDescent="0.3">
      <c r="V96" s="72"/>
      <c r="W96" s="72"/>
      <c r="X96" s="72"/>
      <c r="Y96" s="72"/>
    </row>
    <row r="97" spans="2:25" ht="18.75" x14ac:dyDescent="0.3">
      <c r="B97" s="73" t="s">
        <v>63</v>
      </c>
      <c r="C97" s="62" t="s">
        <v>90</v>
      </c>
      <c r="D97" s="62" t="s">
        <v>48</v>
      </c>
      <c r="E97" s="62" t="s">
        <v>49</v>
      </c>
      <c r="F97" s="62" t="s">
        <v>0</v>
      </c>
      <c r="G97" s="62" t="s">
        <v>1</v>
      </c>
      <c r="H97" s="62" t="s">
        <v>2</v>
      </c>
      <c r="I97" s="62" t="s">
        <v>9</v>
      </c>
      <c r="J97" s="62" t="s">
        <v>11</v>
      </c>
      <c r="K97" s="62" t="s">
        <v>50</v>
      </c>
      <c r="L97" s="62" t="s">
        <v>51</v>
      </c>
      <c r="M97" s="62" t="s">
        <v>3</v>
      </c>
      <c r="N97" s="62" t="s">
        <v>4</v>
      </c>
      <c r="O97" s="62" t="s">
        <v>52</v>
      </c>
      <c r="P97" s="62" t="s">
        <v>5</v>
      </c>
      <c r="Q97" s="62" t="s">
        <v>53</v>
      </c>
      <c r="R97" s="62" t="s">
        <v>54</v>
      </c>
      <c r="S97" s="62" t="s">
        <v>55</v>
      </c>
      <c r="T97" s="62" t="s">
        <v>56</v>
      </c>
      <c r="U97" s="62" t="s">
        <v>57</v>
      </c>
      <c r="V97" s="62" t="s">
        <v>58</v>
      </c>
      <c r="W97" s="62" t="s">
        <v>59</v>
      </c>
      <c r="X97" s="62" t="s">
        <v>60</v>
      </c>
      <c r="Y97" s="143" t="s">
        <v>61</v>
      </c>
    </row>
    <row r="98" spans="2:25" ht="15" customHeight="1" x14ac:dyDescent="0.3">
      <c r="B98" s="74" t="s">
        <v>97</v>
      </c>
      <c r="C98" s="10" t="s">
        <v>80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2"/>
      <c r="W98" s="12"/>
      <c r="X98" s="12"/>
      <c r="Y98" s="18"/>
    </row>
    <row r="99" spans="2:25" ht="15" customHeight="1" x14ac:dyDescent="0.25">
      <c r="B99" s="149"/>
      <c r="C99" s="10" t="s">
        <v>81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2"/>
      <c r="W99" s="12"/>
      <c r="X99" s="12"/>
      <c r="Y99" s="18"/>
    </row>
    <row r="100" spans="2:25" x14ac:dyDescent="0.25">
      <c r="B100" s="149"/>
      <c r="C100" s="10" t="s">
        <v>82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2"/>
      <c r="W100" s="12"/>
      <c r="X100" s="12"/>
      <c r="Y100" s="18"/>
    </row>
    <row r="101" spans="2:25" x14ac:dyDescent="0.25">
      <c r="B101" s="149"/>
      <c r="C101" s="17" t="s">
        <v>90</v>
      </c>
      <c r="D101" s="17">
        <f t="shared" ref="D101:U101" si="30">SUM(D98:D100)</f>
        <v>0</v>
      </c>
      <c r="E101" s="17">
        <f t="shared" si="30"/>
        <v>0</v>
      </c>
      <c r="F101" s="17">
        <f t="shared" si="30"/>
        <v>0</v>
      </c>
      <c r="G101" s="17">
        <f t="shared" si="30"/>
        <v>0</v>
      </c>
      <c r="H101" s="17">
        <f t="shared" si="30"/>
        <v>0</v>
      </c>
      <c r="I101" s="17">
        <f t="shared" si="30"/>
        <v>0</v>
      </c>
      <c r="J101" s="17">
        <f t="shared" si="30"/>
        <v>0</v>
      </c>
      <c r="K101" s="17">
        <f t="shared" si="30"/>
        <v>0</v>
      </c>
      <c r="L101" s="17">
        <f t="shared" si="30"/>
        <v>0</v>
      </c>
      <c r="M101" s="17">
        <f t="shared" si="30"/>
        <v>0</v>
      </c>
      <c r="N101" s="17">
        <f t="shared" si="30"/>
        <v>0</v>
      </c>
      <c r="O101" s="17">
        <f t="shared" si="30"/>
        <v>0</v>
      </c>
      <c r="P101" s="17">
        <f t="shared" si="30"/>
        <v>0</v>
      </c>
      <c r="Q101" s="17">
        <f t="shared" si="30"/>
        <v>0</v>
      </c>
      <c r="R101" s="17">
        <f t="shared" si="30"/>
        <v>0</v>
      </c>
      <c r="S101" s="17">
        <f t="shared" si="30"/>
        <v>0</v>
      </c>
      <c r="T101" s="17">
        <f t="shared" si="30"/>
        <v>0</v>
      </c>
      <c r="U101" s="17">
        <f t="shared" si="30"/>
        <v>0</v>
      </c>
      <c r="V101" s="150" t="e">
        <f t="shared" ref="V101" si="31">(H101+N101+Q101)/(F101+N101+Q101+O101)</f>
        <v>#DIV/0!</v>
      </c>
      <c r="W101" s="150" t="e">
        <f t="shared" ref="W101" si="32">(I101+J101*2+K101*3+L101*4)/F101</f>
        <v>#DIV/0!</v>
      </c>
      <c r="X101" s="150" t="e">
        <f t="shared" ref="X101" si="33">V101+W101</f>
        <v>#DIV/0!</v>
      </c>
      <c r="Y101" s="151" t="e">
        <f t="shared" ref="Y101" si="34">H101/F101</f>
        <v>#DIV/0!</v>
      </c>
    </row>
    <row r="102" spans="2:25" x14ac:dyDescent="0.25">
      <c r="B102" s="149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50"/>
      <c r="W102" s="150"/>
      <c r="X102" s="150"/>
      <c r="Y102" s="151"/>
    </row>
    <row r="103" spans="2:25" x14ac:dyDescent="0.25">
      <c r="B103" s="149"/>
      <c r="C103" s="17" t="s">
        <v>91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50"/>
      <c r="W103" s="150"/>
      <c r="X103" s="150"/>
      <c r="Y103" s="151"/>
    </row>
    <row r="104" spans="2:25" x14ac:dyDescent="0.25">
      <c r="B104" s="149"/>
      <c r="C104" s="10" t="s">
        <v>88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2"/>
      <c r="W104" s="12"/>
      <c r="X104" s="12"/>
      <c r="Y104" s="18"/>
    </row>
    <row r="105" spans="2:25" x14ac:dyDescent="0.25">
      <c r="B105" s="149"/>
      <c r="C105" s="10" t="s">
        <v>107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2"/>
      <c r="W105" s="12"/>
      <c r="X105" s="12"/>
      <c r="Y105" s="18"/>
    </row>
    <row r="106" spans="2:25" x14ac:dyDescent="0.25">
      <c r="B106" s="149"/>
      <c r="C106" s="1" t="s">
        <v>191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2"/>
      <c r="W106" s="12"/>
      <c r="X106" s="12"/>
      <c r="Y106" s="18"/>
    </row>
    <row r="107" spans="2:25" x14ac:dyDescent="0.25">
      <c r="B107" s="149"/>
      <c r="C107" s="10" t="s">
        <v>92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2"/>
      <c r="W107" s="12"/>
      <c r="X107" s="12"/>
      <c r="Y107" s="18"/>
    </row>
    <row r="108" spans="2:25" x14ac:dyDescent="0.25">
      <c r="B108" s="149"/>
      <c r="C108" s="10" t="s">
        <v>174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2"/>
      <c r="W108" s="12"/>
      <c r="X108" s="12"/>
      <c r="Y108" s="18"/>
    </row>
    <row r="109" spans="2:25" x14ac:dyDescent="0.25">
      <c r="B109" s="149"/>
      <c r="C109" s="10" t="s">
        <v>89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2"/>
      <c r="W109" s="12"/>
      <c r="X109" s="12"/>
      <c r="Y109" s="18"/>
    </row>
    <row r="110" spans="2:25" x14ac:dyDescent="0.25">
      <c r="B110" s="149"/>
      <c r="C110" s="17" t="s">
        <v>91</v>
      </c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50"/>
      <c r="W110" s="150"/>
      <c r="X110" s="150"/>
      <c r="Y110" s="151"/>
    </row>
    <row r="111" spans="2:25" x14ac:dyDescent="0.25">
      <c r="B111" s="149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152"/>
      <c r="W111" s="152"/>
      <c r="X111" s="152"/>
      <c r="Y111" s="153"/>
    </row>
    <row r="112" spans="2:25" ht="15.75" thickBot="1" x14ac:dyDescent="0.3">
      <c r="B112" s="154"/>
      <c r="C112" s="19" t="s">
        <v>93</v>
      </c>
      <c r="D112" s="19">
        <f t="shared" ref="D112:U112" si="35">D101+D110</f>
        <v>0</v>
      </c>
      <c r="E112" s="19">
        <f t="shared" si="35"/>
        <v>0</v>
      </c>
      <c r="F112" s="19">
        <f t="shared" si="35"/>
        <v>0</v>
      </c>
      <c r="G112" s="19">
        <f t="shared" si="35"/>
        <v>0</v>
      </c>
      <c r="H112" s="19">
        <f t="shared" si="35"/>
        <v>0</v>
      </c>
      <c r="I112" s="19">
        <f t="shared" si="35"/>
        <v>0</v>
      </c>
      <c r="J112" s="19">
        <f t="shared" si="35"/>
        <v>0</v>
      </c>
      <c r="K112" s="19">
        <f t="shared" si="35"/>
        <v>0</v>
      </c>
      <c r="L112" s="19">
        <f t="shared" si="35"/>
        <v>0</v>
      </c>
      <c r="M112" s="19">
        <f t="shared" si="35"/>
        <v>0</v>
      </c>
      <c r="N112" s="19">
        <f t="shared" si="35"/>
        <v>0</v>
      </c>
      <c r="O112" s="19">
        <f t="shared" si="35"/>
        <v>0</v>
      </c>
      <c r="P112" s="19">
        <f t="shared" si="35"/>
        <v>0</v>
      </c>
      <c r="Q112" s="19">
        <f t="shared" si="35"/>
        <v>0</v>
      </c>
      <c r="R112" s="19">
        <f t="shared" si="35"/>
        <v>0</v>
      </c>
      <c r="S112" s="19">
        <f t="shared" si="35"/>
        <v>0</v>
      </c>
      <c r="T112" s="19">
        <f t="shared" si="35"/>
        <v>0</v>
      </c>
      <c r="U112" s="19">
        <f t="shared" si="35"/>
        <v>0</v>
      </c>
      <c r="V112" s="21" t="e">
        <f t="shared" ref="V112" si="36">(H112+N112+Q112)/(F112+N112+Q112+O112)</f>
        <v>#DIV/0!</v>
      </c>
      <c r="W112" s="21" t="e">
        <f t="shared" ref="W112" si="37">(I112+J112*2+K112*3+L112*4)/F112</f>
        <v>#DIV/0!</v>
      </c>
      <c r="X112" s="21" t="e">
        <f t="shared" ref="X112" si="38">V112+W112</f>
        <v>#DIV/0!</v>
      </c>
      <c r="Y112" s="22" t="e">
        <f t="shared" ref="Y112" si="39">H112/F112</f>
        <v>#DIV/0!</v>
      </c>
    </row>
    <row r="113" spans="2:25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152"/>
      <c r="W113" s="152"/>
      <c r="X113" s="152"/>
      <c r="Y113" s="152"/>
    </row>
    <row r="114" spans="2:25" ht="15.75" thickBot="1" x14ac:dyDescent="0.3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152"/>
      <c r="W114" s="152"/>
      <c r="X114" s="152"/>
      <c r="Y114" s="152"/>
    </row>
    <row r="115" spans="2:25" ht="18.75" x14ac:dyDescent="0.3">
      <c r="B115" s="73" t="s">
        <v>187</v>
      </c>
      <c r="C115" s="62" t="s">
        <v>90</v>
      </c>
      <c r="D115" s="62" t="s">
        <v>48</v>
      </c>
      <c r="E115" s="62" t="s">
        <v>49</v>
      </c>
      <c r="F115" s="62" t="s">
        <v>0</v>
      </c>
      <c r="G115" s="62" t="s">
        <v>1</v>
      </c>
      <c r="H115" s="62" t="s">
        <v>2</v>
      </c>
      <c r="I115" s="62" t="s">
        <v>9</v>
      </c>
      <c r="J115" s="62" t="s">
        <v>11</v>
      </c>
      <c r="K115" s="62" t="s">
        <v>50</v>
      </c>
      <c r="L115" s="62" t="s">
        <v>51</v>
      </c>
      <c r="M115" s="62" t="s">
        <v>3</v>
      </c>
      <c r="N115" s="62" t="s">
        <v>4</v>
      </c>
      <c r="O115" s="62" t="s">
        <v>52</v>
      </c>
      <c r="P115" s="62" t="s">
        <v>5</v>
      </c>
      <c r="Q115" s="62" t="s">
        <v>53</v>
      </c>
      <c r="R115" s="62" t="s">
        <v>54</v>
      </c>
      <c r="S115" s="62" t="s">
        <v>55</v>
      </c>
      <c r="T115" s="62" t="s">
        <v>56</v>
      </c>
      <c r="U115" s="62" t="s">
        <v>57</v>
      </c>
      <c r="V115" s="62" t="s">
        <v>58</v>
      </c>
      <c r="W115" s="62" t="s">
        <v>59</v>
      </c>
      <c r="X115" s="62" t="s">
        <v>60</v>
      </c>
      <c r="Y115" s="143" t="s">
        <v>61</v>
      </c>
    </row>
    <row r="116" spans="2:25" ht="18.75" x14ac:dyDescent="0.3">
      <c r="B116" s="74" t="s">
        <v>197</v>
      </c>
      <c r="C116" s="10" t="s">
        <v>79</v>
      </c>
      <c r="D116" s="10">
        <f>'May Update'!C18</f>
        <v>3</v>
      </c>
      <c r="E116" s="10">
        <f>'May Update'!D18</f>
        <v>9</v>
      </c>
      <c r="F116" s="10">
        <f>'May Update'!E18</f>
        <v>7</v>
      </c>
      <c r="G116" s="10">
        <f>'May Update'!F18</f>
        <v>3</v>
      </c>
      <c r="H116" s="10">
        <f>'May Update'!G18</f>
        <v>5</v>
      </c>
      <c r="I116" s="10">
        <f>'May Update'!H18</f>
        <v>5</v>
      </c>
      <c r="J116" s="10">
        <f>'May Update'!I18</f>
        <v>0</v>
      </c>
      <c r="K116" s="10">
        <f>'May Update'!J18</f>
        <v>0</v>
      </c>
      <c r="L116" s="10">
        <f>'May Update'!K18</f>
        <v>0</v>
      </c>
      <c r="M116" s="10">
        <f>'May Update'!L18</f>
        <v>6</v>
      </c>
      <c r="N116" s="10">
        <f>'May Update'!M18</f>
        <v>0</v>
      </c>
      <c r="O116" s="10">
        <f>'May Update'!N18</f>
        <v>0</v>
      </c>
      <c r="P116" s="10">
        <f>'May Update'!O18</f>
        <v>1</v>
      </c>
      <c r="Q116" s="10">
        <f>'May Update'!P18</f>
        <v>2</v>
      </c>
      <c r="R116" s="10">
        <f>'May Update'!Q18</f>
        <v>0</v>
      </c>
      <c r="S116" s="10">
        <f>'May Update'!R18</f>
        <v>0</v>
      </c>
      <c r="T116" s="10">
        <f>'May Update'!S18</f>
        <v>0</v>
      </c>
      <c r="U116" s="10">
        <f>'May Update'!T18</f>
        <v>0</v>
      </c>
      <c r="V116" s="187">
        <f>'May Update'!U18</f>
        <v>0.77777777777777779</v>
      </c>
      <c r="W116" s="187">
        <f>'May Update'!V18</f>
        <v>0.7142857142857143</v>
      </c>
      <c r="X116" s="12">
        <f>'May Update'!W18</f>
        <v>1.4920634920634921</v>
      </c>
      <c r="Y116" s="186">
        <f>'May Update'!X18</f>
        <v>0.7142857142857143</v>
      </c>
    </row>
    <row r="117" spans="2:25" x14ac:dyDescent="0.25">
      <c r="B117" s="149"/>
      <c r="C117" s="10" t="s">
        <v>80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2"/>
      <c r="W117" s="12"/>
      <c r="X117" s="12"/>
      <c r="Y117" s="18"/>
    </row>
    <row r="118" spans="2:25" x14ac:dyDescent="0.25">
      <c r="B118" s="149"/>
      <c r="C118" s="10" t="s">
        <v>81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2"/>
      <c r="W118" s="12"/>
      <c r="X118" s="12"/>
      <c r="Y118" s="18"/>
    </row>
    <row r="119" spans="2:25" x14ac:dyDescent="0.25">
      <c r="B119" s="149"/>
      <c r="C119" s="10" t="s">
        <v>82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2"/>
      <c r="W119" s="12"/>
      <c r="X119" s="12"/>
      <c r="Y119" s="18"/>
    </row>
    <row r="120" spans="2:25" x14ac:dyDescent="0.25">
      <c r="B120" s="149"/>
      <c r="C120" s="17" t="s">
        <v>90</v>
      </c>
      <c r="D120" s="17">
        <f>SUM(D116:D119)</f>
        <v>3</v>
      </c>
      <c r="E120" s="17">
        <f t="shared" ref="E120:U120" si="40">SUM(E116:E119)</f>
        <v>9</v>
      </c>
      <c r="F120" s="17">
        <f t="shared" si="40"/>
        <v>7</v>
      </c>
      <c r="G120" s="17">
        <f t="shared" si="40"/>
        <v>3</v>
      </c>
      <c r="H120" s="17">
        <f t="shared" si="40"/>
        <v>5</v>
      </c>
      <c r="I120" s="17">
        <f t="shared" si="40"/>
        <v>5</v>
      </c>
      <c r="J120" s="17">
        <f t="shared" si="40"/>
        <v>0</v>
      </c>
      <c r="K120" s="17">
        <f t="shared" si="40"/>
        <v>0</v>
      </c>
      <c r="L120" s="17">
        <f t="shared" si="40"/>
        <v>0</v>
      </c>
      <c r="M120" s="17">
        <f t="shared" si="40"/>
        <v>6</v>
      </c>
      <c r="N120" s="17">
        <f t="shared" si="40"/>
        <v>0</v>
      </c>
      <c r="O120" s="17">
        <f t="shared" si="40"/>
        <v>0</v>
      </c>
      <c r="P120" s="17">
        <f t="shared" si="40"/>
        <v>1</v>
      </c>
      <c r="Q120" s="17">
        <f t="shared" si="40"/>
        <v>2</v>
      </c>
      <c r="R120" s="17">
        <f t="shared" si="40"/>
        <v>0</v>
      </c>
      <c r="S120" s="17">
        <f t="shared" si="40"/>
        <v>0</v>
      </c>
      <c r="T120" s="17">
        <f t="shared" si="40"/>
        <v>0</v>
      </c>
      <c r="U120" s="17">
        <f t="shared" si="40"/>
        <v>0</v>
      </c>
      <c r="V120" s="150">
        <f>'Batting by month'!V116</f>
        <v>0.77777777777777779</v>
      </c>
      <c r="W120" s="150">
        <f>'Batting by month'!W116</f>
        <v>0.7142857142857143</v>
      </c>
      <c r="X120" s="150">
        <f>'Batting by month'!X116</f>
        <v>1.4920634920634921</v>
      </c>
      <c r="Y120" s="151">
        <f>'Batting by month'!Y116</f>
        <v>0.7142857142857143</v>
      </c>
    </row>
    <row r="121" spans="2:25" x14ac:dyDescent="0.25">
      <c r="B121" s="149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50"/>
      <c r="W121" s="150"/>
      <c r="X121" s="150"/>
      <c r="Y121" s="151"/>
    </row>
    <row r="122" spans="2:25" x14ac:dyDescent="0.25">
      <c r="B122" s="149"/>
      <c r="C122" s="17" t="s">
        <v>91</v>
      </c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50"/>
      <c r="W122" s="150"/>
      <c r="X122" s="150"/>
      <c r="Y122" s="151"/>
    </row>
    <row r="123" spans="2:25" x14ac:dyDescent="0.25">
      <c r="B123" s="149"/>
      <c r="C123" s="10" t="s">
        <v>88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2"/>
      <c r="W123" s="12"/>
      <c r="X123" s="12"/>
      <c r="Y123" s="18"/>
    </row>
    <row r="124" spans="2:25" x14ac:dyDescent="0.25">
      <c r="B124" s="149"/>
      <c r="C124" s="10" t="s">
        <v>107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2"/>
      <c r="W124" s="12"/>
      <c r="X124" s="12"/>
      <c r="Y124" s="18"/>
    </row>
    <row r="125" spans="2:25" x14ac:dyDescent="0.25">
      <c r="B125" s="149"/>
      <c r="C125" s="1" t="s">
        <v>191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2"/>
      <c r="W125" s="12"/>
      <c r="X125" s="12"/>
      <c r="Y125" s="18"/>
    </row>
    <row r="126" spans="2:25" x14ac:dyDescent="0.25">
      <c r="B126" s="149"/>
      <c r="C126" s="10" t="s">
        <v>92</v>
      </c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2"/>
      <c r="W126" s="12"/>
      <c r="X126" s="12"/>
      <c r="Y126" s="18"/>
    </row>
    <row r="127" spans="2:25" x14ac:dyDescent="0.25">
      <c r="B127" s="149"/>
      <c r="C127" s="10" t="s">
        <v>174</v>
      </c>
      <c r="D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2"/>
      <c r="W127" s="12"/>
      <c r="X127" s="12"/>
      <c r="Y127" s="18"/>
    </row>
    <row r="128" spans="2:25" x14ac:dyDescent="0.25">
      <c r="B128" s="149"/>
      <c r="C128" s="10" t="s">
        <v>89</v>
      </c>
      <c r="D128" s="10"/>
      <c r="E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2"/>
      <c r="W128" s="12"/>
      <c r="X128" s="12"/>
      <c r="Y128" s="18"/>
    </row>
    <row r="129" spans="2:25" x14ac:dyDescent="0.25">
      <c r="B129" s="149"/>
      <c r="C129" s="17" t="s">
        <v>91</v>
      </c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50"/>
      <c r="W129" s="150"/>
      <c r="X129" s="150"/>
      <c r="Y129" s="151"/>
    </row>
    <row r="130" spans="2:25" x14ac:dyDescent="0.25">
      <c r="B130" s="149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152"/>
      <c r="W130" s="152"/>
      <c r="X130" s="152"/>
      <c r="Y130" s="153"/>
    </row>
    <row r="131" spans="2:25" ht="15.75" thickBot="1" x14ac:dyDescent="0.3">
      <c r="B131" s="154"/>
      <c r="C131" s="19" t="s">
        <v>93</v>
      </c>
      <c r="D131" s="19">
        <f t="shared" ref="D131:U131" si="41">D120+D129</f>
        <v>3</v>
      </c>
      <c r="E131" s="19">
        <f t="shared" si="41"/>
        <v>9</v>
      </c>
      <c r="F131" s="19">
        <f t="shared" si="41"/>
        <v>7</v>
      </c>
      <c r="G131" s="19">
        <f t="shared" si="41"/>
        <v>3</v>
      </c>
      <c r="H131" s="19">
        <f t="shared" si="41"/>
        <v>5</v>
      </c>
      <c r="I131" s="19">
        <f t="shared" si="41"/>
        <v>5</v>
      </c>
      <c r="J131" s="19">
        <f t="shared" si="41"/>
        <v>0</v>
      </c>
      <c r="K131" s="19">
        <f t="shared" si="41"/>
        <v>0</v>
      </c>
      <c r="L131" s="19">
        <f t="shared" si="41"/>
        <v>0</v>
      </c>
      <c r="M131" s="19">
        <f t="shared" si="41"/>
        <v>6</v>
      </c>
      <c r="N131" s="19">
        <f t="shared" si="41"/>
        <v>0</v>
      </c>
      <c r="O131" s="19">
        <f t="shared" si="41"/>
        <v>0</v>
      </c>
      <c r="P131" s="19">
        <f t="shared" si="41"/>
        <v>1</v>
      </c>
      <c r="Q131" s="19">
        <f t="shared" si="41"/>
        <v>2</v>
      </c>
      <c r="R131" s="19">
        <f t="shared" si="41"/>
        <v>0</v>
      </c>
      <c r="S131" s="19">
        <f t="shared" si="41"/>
        <v>0</v>
      </c>
      <c r="T131" s="19">
        <f t="shared" si="41"/>
        <v>0</v>
      </c>
      <c r="U131" s="19">
        <f t="shared" si="41"/>
        <v>0</v>
      </c>
      <c r="V131" s="21">
        <f>'Batting by month'!V120</f>
        <v>0.77777777777777779</v>
      </c>
      <c r="W131" s="21">
        <f>'Batting by month'!W120</f>
        <v>0.7142857142857143</v>
      </c>
      <c r="X131" s="21">
        <f>'Batting by month'!X120</f>
        <v>1.4920634920634921</v>
      </c>
      <c r="Y131" s="22">
        <f>'Batting by month'!Y120</f>
        <v>0.7142857142857143</v>
      </c>
    </row>
    <row r="132" spans="2:25" x14ac:dyDescent="0.25"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152"/>
      <c r="W132" s="152"/>
      <c r="X132" s="152"/>
      <c r="Y132" s="152"/>
    </row>
    <row r="133" spans="2:25" ht="15.75" thickBot="1" x14ac:dyDescent="0.3">
      <c r="V133" s="72"/>
      <c r="W133" s="72"/>
      <c r="X133" s="72"/>
      <c r="Y133" s="72"/>
    </row>
    <row r="134" spans="2:25" ht="18.75" x14ac:dyDescent="0.3">
      <c r="B134" s="73" t="s">
        <v>7</v>
      </c>
      <c r="C134" s="62" t="s">
        <v>90</v>
      </c>
      <c r="D134" s="62" t="s">
        <v>48</v>
      </c>
      <c r="E134" s="62" t="s">
        <v>49</v>
      </c>
      <c r="F134" s="62" t="s">
        <v>0</v>
      </c>
      <c r="G134" s="62" t="s">
        <v>1</v>
      </c>
      <c r="H134" s="62" t="s">
        <v>2</v>
      </c>
      <c r="I134" s="62" t="s">
        <v>9</v>
      </c>
      <c r="J134" s="62" t="s">
        <v>11</v>
      </c>
      <c r="K134" s="62" t="s">
        <v>50</v>
      </c>
      <c r="L134" s="62" t="s">
        <v>51</v>
      </c>
      <c r="M134" s="62" t="s">
        <v>3</v>
      </c>
      <c r="N134" s="62" t="s">
        <v>4</v>
      </c>
      <c r="O134" s="62" t="s">
        <v>52</v>
      </c>
      <c r="P134" s="62" t="s">
        <v>5</v>
      </c>
      <c r="Q134" s="62" t="s">
        <v>53</v>
      </c>
      <c r="R134" s="62" t="s">
        <v>54</v>
      </c>
      <c r="S134" s="62" t="s">
        <v>55</v>
      </c>
      <c r="T134" s="62" t="s">
        <v>56</v>
      </c>
      <c r="U134" s="62" t="s">
        <v>57</v>
      </c>
      <c r="V134" s="62" t="s">
        <v>58</v>
      </c>
      <c r="W134" s="62" t="s">
        <v>59</v>
      </c>
      <c r="X134" s="62" t="s">
        <v>60</v>
      </c>
      <c r="Y134" s="143" t="s">
        <v>61</v>
      </c>
    </row>
    <row r="135" spans="2:25" ht="15" customHeight="1" x14ac:dyDescent="0.3">
      <c r="B135" s="74" t="s">
        <v>106</v>
      </c>
      <c r="C135" s="10" t="s">
        <v>79</v>
      </c>
      <c r="D135" s="10">
        <f>'May Update'!C19</f>
        <v>5</v>
      </c>
      <c r="E135" s="10">
        <f>'May Update'!D19</f>
        <v>23</v>
      </c>
      <c r="F135" s="10">
        <f>'May Update'!E19</f>
        <v>20</v>
      </c>
      <c r="G135" s="10">
        <f>'May Update'!F19</f>
        <v>3</v>
      </c>
      <c r="H135" s="10">
        <f>'May Update'!G19</f>
        <v>6</v>
      </c>
      <c r="I135" s="10">
        <f>'May Update'!H19</f>
        <v>6</v>
      </c>
      <c r="J135" s="10">
        <f>'May Update'!I19</f>
        <v>0</v>
      </c>
      <c r="K135" s="10">
        <f>'May Update'!J19</f>
        <v>0</v>
      </c>
      <c r="L135" s="10">
        <f>'May Update'!K19</f>
        <v>0</v>
      </c>
      <c r="M135" s="10">
        <f>'May Update'!L19</f>
        <v>4</v>
      </c>
      <c r="N135" s="10">
        <f>'May Update'!M19</f>
        <v>3</v>
      </c>
      <c r="O135" s="10">
        <f>'May Update'!N19</f>
        <v>0</v>
      </c>
      <c r="P135" s="10">
        <f>'May Update'!O19</f>
        <v>3</v>
      </c>
      <c r="Q135" s="10">
        <f>'May Update'!P19</f>
        <v>0</v>
      </c>
      <c r="R135" s="10">
        <f>'May Update'!Q19</f>
        <v>0</v>
      </c>
      <c r="S135" s="10">
        <f>'May Update'!R19</f>
        <v>3</v>
      </c>
      <c r="T135" s="10">
        <f>'May Update'!S19</f>
        <v>0</v>
      </c>
      <c r="U135" s="10">
        <f>'May Update'!T19</f>
        <v>0</v>
      </c>
      <c r="V135" s="12">
        <f>'May Update'!U19</f>
        <v>0.39130434782608697</v>
      </c>
      <c r="W135" s="12">
        <f>'May Update'!V19</f>
        <v>0.3</v>
      </c>
      <c r="X135" s="12">
        <f>'May Update'!W19</f>
        <v>0.69130434782608696</v>
      </c>
      <c r="Y135" s="18">
        <f>'May Update'!X19</f>
        <v>0.3</v>
      </c>
    </row>
    <row r="136" spans="2:25" ht="15" customHeight="1" x14ac:dyDescent="0.25">
      <c r="B136" s="149"/>
      <c r="C136" s="10" t="s">
        <v>80</v>
      </c>
      <c r="D136" s="10">
        <f>'June Update'!C21</f>
        <v>2</v>
      </c>
      <c r="E136" s="10">
        <f>'June Update'!D21</f>
        <v>10</v>
      </c>
      <c r="F136" s="10">
        <f>'June Update'!E21</f>
        <v>9</v>
      </c>
      <c r="G136" s="10">
        <f>'June Update'!F21</f>
        <v>1</v>
      </c>
      <c r="H136" s="10">
        <f>'June Update'!G21</f>
        <v>4</v>
      </c>
      <c r="I136" s="10">
        <f>'June Update'!H21</f>
        <v>4</v>
      </c>
      <c r="J136" s="10">
        <f>'June Update'!I21</f>
        <v>0</v>
      </c>
      <c r="K136" s="10">
        <f>'June Update'!J21</f>
        <v>0</v>
      </c>
      <c r="L136" s="10">
        <f>'June Update'!K21</f>
        <v>0</v>
      </c>
      <c r="M136" s="10">
        <f>'June Update'!L21</f>
        <v>0</v>
      </c>
      <c r="N136" s="10">
        <f>'June Update'!M21</f>
        <v>0</v>
      </c>
      <c r="O136" s="10">
        <f>'June Update'!N21</f>
        <v>0</v>
      </c>
      <c r="P136" s="10">
        <f>'June Update'!O21</f>
        <v>1</v>
      </c>
      <c r="Q136" s="10">
        <f>'June Update'!P21</f>
        <v>1</v>
      </c>
      <c r="R136" s="10">
        <f>'June Update'!Q21</f>
        <v>0</v>
      </c>
      <c r="S136" s="10">
        <f>'June Update'!R21</f>
        <v>0</v>
      </c>
      <c r="T136" s="10">
        <f>'June Update'!S21</f>
        <v>0</v>
      </c>
      <c r="U136" s="10">
        <f>'June Update'!T21</f>
        <v>0</v>
      </c>
      <c r="V136" s="12">
        <f>'June Update'!U21</f>
        <v>0.5</v>
      </c>
      <c r="W136" s="12">
        <f>'June Update'!V21</f>
        <v>0.44400000000000001</v>
      </c>
      <c r="X136" s="12">
        <f>'June Update'!W21</f>
        <v>0.94399999999999995</v>
      </c>
      <c r="Y136" s="18">
        <f>'June Update'!X21</f>
        <v>0.44400000000000001</v>
      </c>
    </row>
    <row r="137" spans="2:25" ht="15" customHeight="1" x14ac:dyDescent="0.25">
      <c r="B137" s="149"/>
      <c r="C137" s="10" t="s">
        <v>81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2"/>
      <c r="W137" s="12"/>
      <c r="X137" s="12"/>
      <c r="Y137" s="18"/>
    </row>
    <row r="138" spans="2:25" x14ac:dyDescent="0.25">
      <c r="B138" s="149"/>
      <c r="C138" s="10" t="s">
        <v>82</v>
      </c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2"/>
      <c r="W138" s="12"/>
      <c r="X138" s="12"/>
      <c r="Y138" s="18"/>
    </row>
    <row r="139" spans="2:25" x14ac:dyDescent="0.25">
      <c r="B139" s="149"/>
      <c r="C139" s="17" t="s">
        <v>90</v>
      </c>
      <c r="D139" s="17">
        <f>SUM(D135:D138)</f>
        <v>7</v>
      </c>
      <c r="E139" s="17">
        <f t="shared" ref="E139:U139" si="42">SUM(E135:E138)</f>
        <v>33</v>
      </c>
      <c r="F139" s="17">
        <f t="shared" si="42"/>
        <v>29</v>
      </c>
      <c r="G139" s="17">
        <f t="shared" si="42"/>
        <v>4</v>
      </c>
      <c r="H139" s="17">
        <f t="shared" si="42"/>
        <v>10</v>
      </c>
      <c r="I139" s="17">
        <f t="shared" si="42"/>
        <v>10</v>
      </c>
      <c r="J139" s="17">
        <f t="shared" si="42"/>
        <v>0</v>
      </c>
      <c r="K139" s="17">
        <f t="shared" si="42"/>
        <v>0</v>
      </c>
      <c r="L139" s="17">
        <f t="shared" si="42"/>
        <v>0</v>
      </c>
      <c r="M139" s="17">
        <f t="shared" si="42"/>
        <v>4</v>
      </c>
      <c r="N139" s="17">
        <f t="shared" si="42"/>
        <v>3</v>
      </c>
      <c r="O139" s="17">
        <f t="shared" si="42"/>
        <v>0</v>
      </c>
      <c r="P139" s="17">
        <f t="shared" si="42"/>
        <v>4</v>
      </c>
      <c r="Q139" s="17">
        <f t="shared" si="42"/>
        <v>1</v>
      </c>
      <c r="R139" s="17">
        <f t="shared" si="42"/>
        <v>0</v>
      </c>
      <c r="S139" s="17">
        <f t="shared" si="42"/>
        <v>3</v>
      </c>
      <c r="T139" s="17">
        <f t="shared" si="42"/>
        <v>0</v>
      </c>
      <c r="U139" s="17">
        <f t="shared" si="42"/>
        <v>0</v>
      </c>
      <c r="V139" s="150">
        <f t="shared" ref="V139" si="43">(H139+N139+Q139)/(F139+N139+Q139+O139)</f>
        <v>0.42424242424242425</v>
      </c>
      <c r="W139" s="150">
        <f t="shared" ref="W139" si="44">(I139+J139*2+K139*3+L139*4)/F139</f>
        <v>0.34482758620689657</v>
      </c>
      <c r="X139" s="150">
        <f t="shared" ref="X139" si="45">V139+W139</f>
        <v>0.76907001044932088</v>
      </c>
      <c r="Y139" s="151">
        <f t="shared" ref="Y139" si="46">H139/F139</f>
        <v>0.34482758620689657</v>
      </c>
    </row>
    <row r="140" spans="2:25" x14ac:dyDescent="0.25">
      <c r="B140" s="149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50"/>
      <c r="W140" s="150"/>
      <c r="X140" s="150"/>
      <c r="Y140" s="151"/>
    </row>
    <row r="141" spans="2:25" x14ac:dyDescent="0.25">
      <c r="B141" s="149"/>
      <c r="C141" s="17" t="s">
        <v>91</v>
      </c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50"/>
      <c r="W141" s="150"/>
      <c r="X141" s="150"/>
      <c r="Y141" s="151"/>
    </row>
    <row r="142" spans="2:25" x14ac:dyDescent="0.25">
      <c r="B142" s="149"/>
      <c r="C142" s="10" t="s">
        <v>88</v>
      </c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2"/>
      <c r="W142" s="12"/>
      <c r="X142" s="12"/>
      <c r="Y142" s="18"/>
    </row>
    <row r="143" spans="2:25" x14ac:dyDescent="0.25">
      <c r="B143" s="149"/>
      <c r="C143" s="10" t="s">
        <v>107</v>
      </c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2"/>
      <c r="W143" s="12"/>
      <c r="X143" s="12"/>
      <c r="Y143" s="18"/>
    </row>
    <row r="144" spans="2:25" x14ac:dyDescent="0.25">
      <c r="B144" s="149"/>
      <c r="C144" s="1" t="s">
        <v>191</v>
      </c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2"/>
      <c r="W144" s="12"/>
      <c r="X144" s="12"/>
      <c r="Y144" s="18"/>
    </row>
    <row r="145" spans="2:25" x14ac:dyDescent="0.25">
      <c r="B145" s="149"/>
      <c r="C145" s="10" t="s">
        <v>92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2"/>
      <c r="W145" s="12"/>
      <c r="X145" s="12"/>
      <c r="Y145" s="18"/>
    </row>
    <row r="146" spans="2:25" x14ac:dyDescent="0.25">
      <c r="B146" s="149"/>
      <c r="C146" s="10" t="s">
        <v>174</v>
      </c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2"/>
      <c r="W146" s="12"/>
      <c r="X146" s="12"/>
      <c r="Y146" s="18"/>
    </row>
    <row r="147" spans="2:25" x14ac:dyDescent="0.25">
      <c r="B147" s="149"/>
      <c r="C147" s="10" t="s">
        <v>89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2"/>
      <c r="W147" s="12"/>
      <c r="X147" s="12"/>
      <c r="Y147" s="18"/>
    </row>
    <row r="148" spans="2:25" x14ac:dyDescent="0.25">
      <c r="B148" s="149"/>
      <c r="C148" s="17" t="s">
        <v>91</v>
      </c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50"/>
      <c r="W148" s="150"/>
      <c r="X148" s="150"/>
      <c r="Y148" s="151"/>
    </row>
    <row r="149" spans="2:25" x14ac:dyDescent="0.25">
      <c r="B149" s="149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152"/>
      <c r="W149" s="152"/>
      <c r="X149" s="152"/>
      <c r="Y149" s="153"/>
    </row>
    <row r="150" spans="2:25" ht="15.75" thickBot="1" x14ac:dyDescent="0.3">
      <c r="B150" s="154"/>
      <c r="C150" s="19" t="s">
        <v>93</v>
      </c>
      <c r="D150" s="19">
        <f t="shared" ref="D150:U150" si="47">D139+D148</f>
        <v>7</v>
      </c>
      <c r="E150" s="19">
        <f t="shared" si="47"/>
        <v>33</v>
      </c>
      <c r="F150" s="19">
        <f t="shared" si="47"/>
        <v>29</v>
      </c>
      <c r="G150" s="19">
        <f t="shared" si="47"/>
        <v>4</v>
      </c>
      <c r="H150" s="19">
        <f t="shared" si="47"/>
        <v>10</v>
      </c>
      <c r="I150" s="19">
        <f t="shared" si="47"/>
        <v>10</v>
      </c>
      <c r="J150" s="19">
        <f t="shared" si="47"/>
        <v>0</v>
      </c>
      <c r="K150" s="19">
        <f t="shared" si="47"/>
        <v>0</v>
      </c>
      <c r="L150" s="19">
        <f t="shared" si="47"/>
        <v>0</v>
      </c>
      <c r="M150" s="19">
        <f t="shared" si="47"/>
        <v>4</v>
      </c>
      <c r="N150" s="19">
        <f t="shared" si="47"/>
        <v>3</v>
      </c>
      <c r="O150" s="19">
        <f t="shared" si="47"/>
        <v>0</v>
      </c>
      <c r="P150" s="19">
        <f t="shared" si="47"/>
        <v>4</v>
      </c>
      <c r="Q150" s="19">
        <f t="shared" si="47"/>
        <v>1</v>
      </c>
      <c r="R150" s="19">
        <f t="shared" si="47"/>
        <v>0</v>
      </c>
      <c r="S150" s="19">
        <f t="shared" si="47"/>
        <v>3</v>
      </c>
      <c r="T150" s="19">
        <f t="shared" si="47"/>
        <v>0</v>
      </c>
      <c r="U150" s="19">
        <f t="shared" si="47"/>
        <v>0</v>
      </c>
      <c r="V150" s="21">
        <f t="shared" ref="V150" si="48">(H150+N150+Q150)/(F150+N150+Q150+O150)</f>
        <v>0.42424242424242425</v>
      </c>
      <c r="W150" s="21">
        <f t="shared" ref="W150" si="49">(I150+J150*2+K150*3+L150*4)/F150</f>
        <v>0.34482758620689657</v>
      </c>
      <c r="X150" s="21">
        <f t="shared" ref="X150" si="50">V150+W150</f>
        <v>0.76907001044932088</v>
      </c>
      <c r="Y150" s="22">
        <f t="shared" ref="Y150" si="51">H150/F150</f>
        <v>0.34482758620689657</v>
      </c>
    </row>
    <row r="151" spans="2:25" x14ac:dyDescent="0.25"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152"/>
      <c r="W151" s="152"/>
      <c r="X151" s="152"/>
      <c r="Y151" s="152"/>
    </row>
    <row r="152" spans="2:25" ht="15.75" thickBot="1" x14ac:dyDescent="0.3"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152"/>
      <c r="W152" s="152"/>
      <c r="X152" s="152"/>
      <c r="Y152" s="152"/>
    </row>
    <row r="153" spans="2:25" ht="18.75" x14ac:dyDescent="0.3">
      <c r="B153" s="73" t="s">
        <v>237</v>
      </c>
      <c r="C153" s="62" t="s">
        <v>90</v>
      </c>
      <c r="D153" s="62" t="s">
        <v>48</v>
      </c>
      <c r="E153" s="62" t="s">
        <v>49</v>
      </c>
      <c r="F153" s="62" t="s">
        <v>0</v>
      </c>
      <c r="G153" s="62" t="s">
        <v>1</v>
      </c>
      <c r="H153" s="62" t="s">
        <v>2</v>
      </c>
      <c r="I153" s="62" t="s">
        <v>9</v>
      </c>
      <c r="J153" s="62" t="s">
        <v>11</v>
      </c>
      <c r="K153" s="62" t="s">
        <v>50</v>
      </c>
      <c r="L153" s="62" t="s">
        <v>51</v>
      </c>
      <c r="M153" s="62" t="s">
        <v>3</v>
      </c>
      <c r="N153" s="62" t="s">
        <v>4</v>
      </c>
      <c r="O153" s="62" t="s">
        <v>52</v>
      </c>
      <c r="P153" s="62" t="s">
        <v>5</v>
      </c>
      <c r="Q153" s="62" t="s">
        <v>53</v>
      </c>
      <c r="R153" s="62" t="s">
        <v>54</v>
      </c>
      <c r="S153" s="62" t="s">
        <v>55</v>
      </c>
      <c r="T153" s="62" t="s">
        <v>56</v>
      </c>
      <c r="U153" s="62" t="s">
        <v>57</v>
      </c>
      <c r="V153" s="62" t="s">
        <v>58</v>
      </c>
      <c r="W153" s="62" t="s">
        <v>59</v>
      </c>
      <c r="X153" s="62" t="s">
        <v>60</v>
      </c>
      <c r="Y153" s="143" t="s">
        <v>61</v>
      </c>
    </row>
    <row r="154" spans="2:25" ht="18.75" x14ac:dyDescent="0.3">
      <c r="B154" s="74" t="s">
        <v>238</v>
      </c>
      <c r="C154" s="10" t="s">
        <v>80</v>
      </c>
      <c r="D154" s="10">
        <v>1</v>
      </c>
      <c r="E154" s="10">
        <v>4</v>
      </c>
      <c r="F154" s="10">
        <v>3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1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2">
        <v>0.25</v>
      </c>
      <c r="W154" s="12">
        <v>0</v>
      </c>
      <c r="X154" s="12">
        <v>0.25</v>
      </c>
      <c r="Y154" s="18">
        <v>0</v>
      </c>
    </row>
    <row r="155" spans="2:25" x14ac:dyDescent="0.25">
      <c r="B155" s="149"/>
      <c r="C155" s="10" t="s">
        <v>81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152"/>
      <c r="W155" s="152"/>
      <c r="X155" s="152"/>
      <c r="Y155" s="153"/>
    </row>
    <row r="156" spans="2:25" x14ac:dyDescent="0.25">
      <c r="B156" s="149"/>
      <c r="C156" s="10" t="s">
        <v>82</v>
      </c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152"/>
      <c r="W156" s="152"/>
      <c r="X156" s="152"/>
      <c r="Y156" s="153"/>
    </row>
    <row r="157" spans="2:25" x14ac:dyDescent="0.25">
      <c r="B157" s="149"/>
      <c r="C157" s="17" t="s">
        <v>90</v>
      </c>
      <c r="D157" s="17">
        <f>SUM(D154:D156)</f>
        <v>1</v>
      </c>
      <c r="E157" s="17">
        <f t="shared" ref="E157:U157" si="52">SUM(E154:E156)</f>
        <v>4</v>
      </c>
      <c r="F157" s="17">
        <f t="shared" si="52"/>
        <v>3</v>
      </c>
      <c r="G157" s="17">
        <f t="shared" si="52"/>
        <v>0</v>
      </c>
      <c r="H157" s="17">
        <f t="shared" si="52"/>
        <v>0</v>
      </c>
      <c r="I157" s="17">
        <f t="shared" si="52"/>
        <v>0</v>
      </c>
      <c r="J157" s="17">
        <f t="shared" si="52"/>
        <v>0</v>
      </c>
      <c r="K157" s="17">
        <f t="shared" si="52"/>
        <v>0</v>
      </c>
      <c r="L157" s="17">
        <f t="shared" si="52"/>
        <v>0</v>
      </c>
      <c r="M157" s="17">
        <f t="shared" si="52"/>
        <v>0</v>
      </c>
      <c r="N157" s="17">
        <f t="shared" si="52"/>
        <v>1</v>
      </c>
      <c r="O157" s="17">
        <f t="shared" si="52"/>
        <v>0</v>
      </c>
      <c r="P157" s="17">
        <f t="shared" si="52"/>
        <v>0</v>
      </c>
      <c r="Q157" s="17">
        <f t="shared" si="52"/>
        <v>0</v>
      </c>
      <c r="R157" s="17">
        <f t="shared" si="52"/>
        <v>0</v>
      </c>
      <c r="S157" s="17">
        <f t="shared" si="52"/>
        <v>0</v>
      </c>
      <c r="T157" s="17">
        <f t="shared" si="52"/>
        <v>0</v>
      </c>
      <c r="U157" s="17">
        <f t="shared" si="52"/>
        <v>0</v>
      </c>
      <c r="V157" s="150">
        <v>0.25</v>
      </c>
      <c r="W157" s="150">
        <v>0</v>
      </c>
      <c r="X157" s="150">
        <v>0.25</v>
      </c>
      <c r="Y157" s="151">
        <v>0</v>
      </c>
    </row>
    <row r="158" spans="2:25" x14ac:dyDescent="0.25">
      <c r="B158" s="149"/>
      <c r="C158" s="1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152"/>
      <c r="W158" s="152"/>
      <c r="X158" s="152"/>
      <c r="Y158" s="153"/>
    </row>
    <row r="159" spans="2:25" x14ac:dyDescent="0.25">
      <c r="B159" s="149"/>
      <c r="C159" s="17" t="s">
        <v>91</v>
      </c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152"/>
      <c r="W159" s="152"/>
      <c r="X159" s="152"/>
      <c r="Y159" s="153"/>
    </row>
    <row r="160" spans="2:25" x14ac:dyDescent="0.25">
      <c r="B160" s="149"/>
      <c r="C160" s="10" t="s">
        <v>88</v>
      </c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152"/>
      <c r="W160" s="152"/>
      <c r="X160" s="152"/>
      <c r="Y160" s="153"/>
    </row>
    <row r="161" spans="2:25" x14ac:dyDescent="0.25">
      <c r="B161" s="149"/>
      <c r="C161" s="10" t="s">
        <v>107</v>
      </c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152"/>
      <c r="W161" s="152"/>
      <c r="X161" s="152"/>
      <c r="Y161" s="153"/>
    </row>
    <row r="162" spans="2:25" x14ac:dyDescent="0.25">
      <c r="B162" s="149"/>
      <c r="C162" s="1" t="s">
        <v>191</v>
      </c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152"/>
      <c r="W162" s="152"/>
      <c r="X162" s="152"/>
      <c r="Y162" s="153"/>
    </row>
    <row r="163" spans="2:25" x14ac:dyDescent="0.25">
      <c r="B163" s="149"/>
      <c r="C163" s="10" t="s">
        <v>92</v>
      </c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152"/>
      <c r="W163" s="152"/>
      <c r="X163" s="152"/>
      <c r="Y163" s="153"/>
    </row>
    <row r="164" spans="2:25" x14ac:dyDescent="0.25">
      <c r="B164" s="149"/>
      <c r="C164" s="10" t="s">
        <v>174</v>
      </c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152"/>
      <c r="W164" s="152"/>
      <c r="X164" s="152"/>
      <c r="Y164" s="153"/>
    </row>
    <row r="165" spans="2:25" x14ac:dyDescent="0.25">
      <c r="B165" s="149"/>
      <c r="C165" s="10" t="s">
        <v>89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152"/>
      <c r="W165" s="152"/>
      <c r="X165" s="152"/>
      <c r="Y165" s="153"/>
    </row>
    <row r="166" spans="2:25" x14ac:dyDescent="0.25">
      <c r="B166" s="149"/>
      <c r="C166" s="17" t="s">
        <v>91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152"/>
      <c r="W166" s="152"/>
      <c r="X166" s="152"/>
      <c r="Y166" s="153"/>
    </row>
    <row r="167" spans="2:25" x14ac:dyDescent="0.25">
      <c r="B167" s="149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152"/>
      <c r="W167" s="152"/>
      <c r="X167" s="152"/>
      <c r="Y167" s="153"/>
    </row>
    <row r="168" spans="2:25" ht="15.75" thickBot="1" x14ac:dyDescent="0.3">
      <c r="B168" s="154"/>
      <c r="C168" s="19" t="s">
        <v>93</v>
      </c>
      <c r="D168" s="19">
        <f>D157+D166</f>
        <v>1</v>
      </c>
      <c r="E168" s="19">
        <f t="shared" ref="E168:U168" si="53">E157+E166</f>
        <v>4</v>
      </c>
      <c r="F168" s="19">
        <f t="shared" si="53"/>
        <v>3</v>
      </c>
      <c r="G168" s="19">
        <f t="shared" si="53"/>
        <v>0</v>
      </c>
      <c r="H168" s="19">
        <f t="shared" si="53"/>
        <v>0</v>
      </c>
      <c r="I168" s="19">
        <f t="shared" si="53"/>
        <v>0</v>
      </c>
      <c r="J168" s="19">
        <f t="shared" si="53"/>
        <v>0</v>
      </c>
      <c r="K168" s="19">
        <f t="shared" si="53"/>
        <v>0</v>
      </c>
      <c r="L168" s="19">
        <f t="shared" si="53"/>
        <v>0</v>
      </c>
      <c r="M168" s="19">
        <f t="shared" si="53"/>
        <v>0</v>
      </c>
      <c r="N168" s="19">
        <f t="shared" si="53"/>
        <v>1</v>
      </c>
      <c r="O168" s="19">
        <f t="shared" si="53"/>
        <v>0</v>
      </c>
      <c r="P168" s="19">
        <f t="shared" si="53"/>
        <v>0</v>
      </c>
      <c r="Q168" s="19">
        <f t="shared" si="53"/>
        <v>0</v>
      </c>
      <c r="R168" s="19">
        <f t="shared" si="53"/>
        <v>0</v>
      </c>
      <c r="S168" s="19">
        <f t="shared" si="53"/>
        <v>0</v>
      </c>
      <c r="T168" s="19">
        <f t="shared" si="53"/>
        <v>0</v>
      </c>
      <c r="U168" s="19">
        <f t="shared" si="53"/>
        <v>0</v>
      </c>
      <c r="V168" s="21">
        <v>0.25</v>
      </c>
      <c r="W168" s="21">
        <v>0</v>
      </c>
      <c r="X168" s="21">
        <v>0.25</v>
      </c>
      <c r="Y168" s="22">
        <v>0</v>
      </c>
    </row>
    <row r="170" spans="2:25" ht="15.75" thickBot="1" x14ac:dyDescent="0.3"/>
    <row r="171" spans="2:25" ht="18.75" x14ac:dyDescent="0.3">
      <c r="B171" s="73" t="s">
        <v>28</v>
      </c>
      <c r="C171" s="62" t="s">
        <v>90</v>
      </c>
      <c r="D171" s="62" t="s">
        <v>48</v>
      </c>
      <c r="E171" s="62" t="s">
        <v>49</v>
      </c>
      <c r="F171" s="62" t="s">
        <v>0</v>
      </c>
      <c r="G171" s="62" t="s">
        <v>1</v>
      </c>
      <c r="H171" s="62" t="s">
        <v>2</v>
      </c>
      <c r="I171" s="62" t="s">
        <v>9</v>
      </c>
      <c r="J171" s="62" t="s">
        <v>11</v>
      </c>
      <c r="K171" s="62" t="s">
        <v>50</v>
      </c>
      <c r="L171" s="62" t="s">
        <v>51</v>
      </c>
      <c r="M171" s="62" t="s">
        <v>3</v>
      </c>
      <c r="N171" s="62" t="s">
        <v>4</v>
      </c>
      <c r="O171" s="62" t="s">
        <v>52</v>
      </c>
      <c r="P171" s="62" t="s">
        <v>5</v>
      </c>
      <c r="Q171" s="62" t="s">
        <v>53</v>
      </c>
      <c r="R171" s="62" t="s">
        <v>54</v>
      </c>
      <c r="S171" s="62" t="s">
        <v>55</v>
      </c>
      <c r="T171" s="62" t="s">
        <v>56</v>
      </c>
      <c r="U171" s="62" t="s">
        <v>57</v>
      </c>
      <c r="V171" s="62" t="s">
        <v>58</v>
      </c>
      <c r="W171" s="62" t="s">
        <v>59</v>
      </c>
      <c r="X171" s="62" t="s">
        <v>60</v>
      </c>
      <c r="Y171" s="143" t="s">
        <v>61</v>
      </c>
    </row>
    <row r="172" spans="2:25" ht="15" customHeight="1" x14ac:dyDescent="0.3">
      <c r="B172" s="74" t="s">
        <v>103</v>
      </c>
      <c r="C172" s="10" t="s">
        <v>79</v>
      </c>
      <c r="D172" s="10">
        <f>'May Update'!C20</f>
        <v>6</v>
      </c>
      <c r="E172" s="10">
        <f>'May Update'!D20</f>
        <v>25</v>
      </c>
      <c r="F172" s="10">
        <f>'May Update'!E20</f>
        <v>16</v>
      </c>
      <c r="G172" s="10">
        <f>'May Update'!F20</f>
        <v>5</v>
      </c>
      <c r="H172" s="10">
        <f>'May Update'!G20</f>
        <v>5</v>
      </c>
      <c r="I172" s="10">
        <f>'May Update'!H20</f>
        <v>2</v>
      </c>
      <c r="J172" s="10">
        <f>'May Update'!I20</f>
        <v>2</v>
      </c>
      <c r="K172" s="10">
        <f>'May Update'!J20</f>
        <v>0</v>
      </c>
      <c r="L172" s="10">
        <f>'May Update'!K20</f>
        <v>1</v>
      </c>
      <c r="M172" s="10">
        <f>'May Update'!L20</f>
        <v>6</v>
      </c>
      <c r="N172" s="10">
        <f>'May Update'!M20</f>
        <v>7</v>
      </c>
      <c r="O172" s="10">
        <f>'May Update'!N20</f>
        <v>0</v>
      </c>
      <c r="P172" s="10">
        <f>'May Update'!O20</f>
        <v>5</v>
      </c>
      <c r="Q172" s="10">
        <f>'May Update'!P20</f>
        <v>2</v>
      </c>
      <c r="R172" s="10">
        <f>'May Update'!Q20</f>
        <v>0</v>
      </c>
      <c r="S172" s="10">
        <f>'May Update'!R20</f>
        <v>1</v>
      </c>
      <c r="T172" s="10">
        <f>'May Update'!S20</f>
        <v>0</v>
      </c>
      <c r="U172" s="10">
        <f>'May Update'!T20</f>
        <v>0</v>
      </c>
      <c r="V172" s="12">
        <f>'May Update'!U20</f>
        <v>0.56000000000000005</v>
      </c>
      <c r="W172" s="12">
        <f>'May Update'!V20</f>
        <v>0.625</v>
      </c>
      <c r="X172" s="12">
        <f>'May Update'!W20</f>
        <v>1.1850000000000001</v>
      </c>
      <c r="Y172" s="18">
        <f>'May Update'!X20</f>
        <v>0.3125</v>
      </c>
    </row>
    <row r="173" spans="2:25" ht="15" customHeight="1" x14ac:dyDescent="0.25">
      <c r="B173" s="149"/>
      <c r="C173" s="10" t="s">
        <v>80</v>
      </c>
      <c r="D173" s="10">
        <f>'June Update'!C23</f>
        <v>1</v>
      </c>
      <c r="E173" s="10">
        <f>'June Update'!D23</f>
        <v>3</v>
      </c>
      <c r="F173" s="10">
        <f>'June Update'!E23</f>
        <v>2</v>
      </c>
      <c r="G173" s="10">
        <f>'June Update'!F23</f>
        <v>1</v>
      </c>
      <c r="H173" s="10">
        <f>'June Update'!G23</f>
        <v>1</v>
      </c>
      <c r="I173" s="10">
        <f>'June Update'!H23</f>
        <v>1</v>
      </c>
      <c r="J173" s="10">
        <f>'June Update'!I23</f>
        <v>0</v>
      </c>
      <c r="K173" s="10">
        <f>'June Update'!J23</f>
        <v>0</v>
      </c>
      <c r="L173" s="10">
        <f>'June Update'!K23</f>
        <v>0</v>
      </c>
      <c r="M173" s="10">
        <f>'June Update'!L23</f>
        <v>0</v>
      </c>
      <c r="N173" s="10">
        <f>'June Update'!M23</f>
        <v>1</v>
      </c>
      <c r="O173" s="10">
        <f>'June Update'!N23</f>
        <v>0</v>
      </c>
      <c r="P173" s="10">
        <f>'June Update'!O23</f>
        <v>1</v>
      </c>
      <c r="Q173" s="10">
        <f>'June Update'!P23</f>
        <v>0</v>
      </c>
      <c r="R173" s="10">
        <f>'June Update'!Q23</f>
        <v>0</v>
      </c>
      <c r="S173" s="10">
        <f>'June Update'!R23</f>
        <v>0</v>
      </c>
      <c r="T173" s="10">
        <f>'June Update'!S23</f>
        <v>0</v>
      </c>
      <c r="U173" s="10">
        <f>'June Update'!T23</f>
        <v>0</v>
      </c>
      <c r="V173" s="12">
        <f>'June Update'!U23</f>
        <v>0.66700000000000004</v>
      </c>
      <c r="W173" s="12">
        <f>'June Update'!V23</f>
        <v>0.5</v>
      </c>
      <c r="X173" s="12">
        <f>'June Update'!W23</f>
        <v>1.167</v>
      </c>
      <c r="Y173" s="18">
        <f>'June Update'!X23</f>
        <v>0.5</v>
      </c>
    </row>
    <row r="174" spans="2:25" ht="15" customHeight="1" x14ac:dyDescent="0.25">
      <c r="B174" s="149"/>
      <c r="C174" s="10" t="s">
        <v>81</v>
      </c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2"/>
      <c r="W174" s="12"/>
      <c r="X174" s="12"/>
      <c r="Y174" s="18"/>
    </row>
    <row r="175" spans="2:25" x14ac:dyDescent="0.25">
      <c r="B175" s="149"/>
      <c r="C175" s="10" t="s">
        <v>82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2"/>
      <c r="W175" s="12"/>
      <c r="X175" s="12"/>
      <c r="Y175" s="18"/>
    </row>
    <row r="176" spans="2:25" x14ac:dyDescent="0.25">
      <c r="B176" s="149"/>
      <c r="C176" s="17" t="s">
        <v>90</v>
      </c>
      <c r="D176" s="17">
        <f>SUM(D172:D175)</f>
        <v>7</v>
      </c>
      <c r="E176" s="17">
        <f t="shared" ref="E176:U176" si="54">SUM(E172:E175)</f>
        <v>28</v>
      </c>
      <c r="F176" s="17">
        <f t="shared" si="54"/>
        <v>18</v>
      </c>
      <c r="G176" s="17">
        <f t="shared" si="54"/>
        <v>6</v>
      </c>
      <c r="H176" s="17">
        <f t="shared" si="54"/>
        <v>6</v>
      </c>
      <c r="I176" s="17">
        <f t="shared" si="54"/>
        <v>3</v>
      </c>
      <c r="J176" s="17">
        <f t="shared" si="54"/>
        <v>2</v>
      </c>
      <c r="K176" s="17">
        <f t="shared" si="54"/>
        <v>0</v>
      </c>
      <c r="L176" s="17">
        <f t="shared" si="54"/>
        <v>1</v>
      </c>
      <c r="M176" s="17">
        <f t="shared" si="54"/>
        <v>6</v>
      </c>
      <c r="N176" s="17">
        <f t="shared" si="54"/>
        <v>8</v>
      </c>
      <c r="O176" s="17">
        <f t="shared" si="54"/>
        <v>0</v>
      </c>
      <c r="P176" s="17">
        <f t="shared" si="54"/>
        <v>6</v>
      </c>
      <c r="Q176" s="17">
        <f t="shared" si="54"/>
        <v>2</v>
      </c>
      <c r="R176" s="17">
        <f t="shared" si="54"/>
        <v>0</v>
      </c>
      <c r="S176" s="17">
        <f t="shared" si="54"/>
        <v>1</v>
      </c>
      <c r="T176" s="17">
        <f t="shared" si="54"/>
        <v>0</v>
      </c>
      <c r="U176" s="17">
        <f t="shared" si="54"/>
        <v>0</v>
      </c>
      <c r="V176" s="150">
        <f t="shared" ref="V176" si="55">(H176+N176+Q176)/(F176+N176+Q176+O176)</f>
        <v>0.5714285714285714</v>
      </c>
      <c r="W176" s="150">
        <f t="shared" ref="W176" si="56">(I176+J176*2+K176*3+L176*4)/F176</f>
        <v>0.61111111111111116</v>
      </c>
      <c r="X176" s="150">
        <f t="shared" ref="X176" si="57">V176+W176</f>
        <v>1.1825396825396826</v>
      </c>
      <c r="Y176" s="151">
        <f t="shared" ref="Y176" si="58">H176/F176</f>
        <v>0.33333333333333331</v>
      </c>
    </row>
    <row r="177" spans="2:25" x14ac:dyDescent="0.25">
      <c r="B177" s="149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50"/>
      <c r="W177" s="150"/>
      <c r="X177" s="150"/>
      <c r="Y177" s="151"/>
    </row>
    <row r="178" spans="2:25" x14ac:dyDescent="0.25">
      <c r="B178" s="149"/>
      <c r="C178" s="17" t="s">
        <v>91</v>
      </c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50"/>
      <c r="W178" s="150"/>
      <c r="X178" s="150"/>
      <c r="Y178" s="151"/>
    </row>
    <row r="179" spans="2:25" x14ac:dyDescent="0.25">
      <c r="B179" s="149"/>
      <c r="C179" s="10" t="s">
        <v>88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2"/>
      <c r="W179" s="12"/>
      <c r="X179" s="12"/>
      <c r="Y179" s="18"/>
    </row>
    <row r="180" spans="2:25" x14ac:dyDescent="0.25">
      <c r="B180" s="149"/>
      <c r="C180" s="10" t="s">
        <v>107</v>
      </c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2"/>
      <c r="W180" s="12"/>
      <c r="X180" s="12"/>
      <c r="Y180" s="18"/>
    </row>
    <row r="181" spans="2:25" x14ac:dyDescent="0.25">
      <c r="B181" s="149"/>
      <c r="C181" s="1" t="s">
        <v>191</v>
      </c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2"/>
      <c r="W181" s="12"/>
      <c r="X181" s="12"/>
      <c r="Y181" s="18"/>
    </row>
    <row r="182" spans="2:25" x14ac:dyDescent="0.25">
      <c r="B182" s="149"/>
      <c r="C182" s="10" t="s">
        <v>92</v>
      </c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2"/>
      <c r="W182" s="12"/>
      <c r="X182" s="12"/>
      <c r="Y182" s="18"/>
    </row>
    <row r="183" spans="2:25" x14ac:dyDescent="0.25">
      <c r="B183" s="149"/>
      <c r="C183" s="10" t="s">
        <v>174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2"/>
      <c r="W183" s="12"/>
      <c r="X183" s="12"/>
      <c r="Y183" s="18"/>
    </row>
    <row r="184" spans="2:25" x14ac:dyDescent="0.25">
      <c r="B184" s="149"/>
      <c r="C184" s="10" t="s">
        <v>89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2"/>
      <c r="W184" s="12"/>
      <c r="X184" s="12"/>
      <c r="Y184" s="18"/>
    </row>
    <row r="185" spans="2:25" x14ac:dyDescent="0.25">
      <c r="B185" s="149"/>
      <c r="C185" s="17" t="s">
        <v>91</v>
      </c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50"/>
      <c r="W185" s="150"/>
      <c r="X185" s="150"/>
      <c r="Y185" s="151"/>
    </row>
    <row r="186" spans="2:25" x14ac:dyDescent="0.25">
      <c r="B186" s="149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152"/>
      <c r="W186" s="152"/>
      <c r="X186" s="152"/>
      <c r="Y186" s="153"/>
    </row>
    <row r="187" spans="2:25" ht="15.75" thickBot="1" x14ac:dyDescent="0.3">
      <c r="B187" s="154"/>
      <c r="C187" s="19" t="s">
        <v>93</v>
      </c>
      <c r="D187" s="19">
        <f t="shared" ref="D187:U187" si="59">D176+D185</f>
        <v>7</v>
      </c>
      <c r="E187" s="19">
        <f t="shared" si="59"/>
        <v>28</v>
      </c>
      <c r="F187" s="19">
        <f t="shared" si="59"/>
        <v>18</v>
      </c>
      <c r="G187" s="19">
        <f t="shared" si="59"/>
        <v>6</v>
      </c>
      <c r="H187" s="19">
        <f t="shared" si="59"/>
        <v>6</v>
      </c>
      <c r="I187" s="19">
        <f t="shared" si="59"/>
        <v>3</v>
      </c>
      <c r="J187" s="19">
        <f t="shared" si="59"/>
        <v>2</v>
      </c>
      <c r="K187" s="19">
        <f t="shared" si="59"/>
        <v>0</v>
      </c>
      <c r="L187" s="19">
        <f t="shared" si="59"/>
        <v>1</v>
      </c>
      <c r="M187" s="19">
        <f t="shared" si="59"/>
        <v>6</v>
      </c>
      <c r="N187" s="19">
        <f t="shared" si="59"/>
        <v>8</v>
      </c>
      <c r="O187" s="19">
        <f t="shared" si="59"/>
        <v>0</v>
      </c>
      <c r="P187" s="19">
        <f t="shared" si="59"/>
        <v>6</v>
      </c>
      <c r="Q187" s="19">
        <f t="shared" si="59"/>
        <v>2</v>
      </c>
      <c r="R187" s="19">
        <f t="shared" si="59"/>
        <v>0</v>
      </c>
      <c r="S187" s="19">
        <f t="shared" si="59"/>
        <v>1</v>
      </c>
      <c r="T187" s="19">
        <f t="shared" si="59"/>
        <v>0</v>
      </c>
      <c r="U187" s="19">
        <f t="shared" si="59"/>
        <v>0</v>
      </c>
      <c r="V187" s="21">
        <f t="shared" ref="V187" si="60">(H187+N187+Q187)/(F187+N187+Q187+O187)</f>
        <v>0.5714285714285714</v>
      </c>
      <c r="W187" s="21">
        <f t="shared" ref="W187" si="61">(I187+J187*2+K187*3+L187*4)/F187</f>
        <v>0.61111111111111116</v>
      </c>
      <c r="X187" s="21">
        <f t="shared" ref="X187" si="62">V187+W187</f>
        <v>1.1825396825396826</v>
      </c>
      <c r="Y187" s="22">
        <f t="shared" ref="Y187" si="63">H187/F187</f>
        <v>0.33333333333333331</v>
      </c>
    </row>
    <row r="189" spans="2:25" ht="15.75" thickBot="1" x14ac:dyDescent="0.3">
      <c r="V189" s="72"/>
      <c r="W189" s="72"/>
      <c r="X189" s="72"/>
      <c r="Y189" s="72"/>
    </row>
    <row r="190" spans="2:25" ht="18.75" x14ac:dyDescent="0.3">
      <c r="B190" s="73" t="s">
        <v>62</v>
      </c>
      <c r="C190" s="62" t="s">
        <v>90</v>
      </c>
      <c r="D190" s="62" t="s">
        <v>48</v>
      </c>
      <c r="E190" s="62" t="s">
        <v>49</v>
      </c>
      <c r="F190" s="62" t="s">
        <v>0</v>
      </c>
      <c r="G190" s="62" t="s">
        <v>1</v>
      </c>
      <c r="H190" s="62" t="s">
        <v>2</v>
      </c>
      <c r="I190" s="62" t="s">
        <v>9</v>
      </c>
      <c r="J190" s="62" t="s">
        <v>11</v>
      </c>
      <c r="K190" s="62" t="s">
        <v>50</v>
      </c>
      <c r="L190" s="62" t="s">
        <v>51</v>
      </c>
      <c r="M190" s="62" t="s">
        <v>3</v>
      </c>
      <c r="N190" s="62" t="s">
        <v>4</v>
      </c>
      <c r="O190" s="62" t="s">
        <v>52</v>
      </c>
      <c r="P190" s="62" t="s">
        <v>5</v>
      </c>
      <c r="Q190" s="62" t="s">
        <v>53</v>
      </c>
      <c r="R190" s="62" t="s">
        <v>54</v>
      </c>
      <c r="S190" s="62" t="s">
        <v>55</v>
      </c>
      <c r="T190" s="62" t="s">
        <v>56</v>
      </c>
      <c r="U190" s="62" t="s">
        <v>57</v>
      </c>
      <c r="V190" s="62" t="s">
        <v>58</v>
      </c>
      <c r="W190" s="62" t="s">
        <v>59</v>
      </c>
      <c r="X190" s="62" t="s">
        <v>60</v>
      </c>
      <c r="Y190" s="143" t="s">
        <v>61</v>
      </c>
    </row>
    <row r="191" spans="2:25" ht="15" customHeight="1" x14ac:dyDescent="0.3">
      <c r="B191" s="74" t="s">
        <v>190</v>
      </c>
      <c r="C191" s="10" t="s">
        <v>79</v>
      </c>
      <c r="D191" s="10">
        <f>'May Update'!C21</f>
        <v>5</v>
      </c>
      <c r="E191" s="10">
        <f>'May Update'!D21</f>
        <v>22</v>
      </c>
      <c r="F191" s="10">
        <f>'May Update'!E21</f>
        <v>22</v>
      </c>
      <c r="G191" s="10">
        <f>'May Update'!F21</f>
        <v>4</v>
      </c>
      <c r="H191" s="10">
        <f>'May Update'!G21</f>
        <v>6</v>
      </c>
      <c r="I191" s="10">
        <f>'May Update'!H21</f>
        <v>4</v>
      </c>
      <c r="J191" s="10">
        <f>'May Update'!I21</f>
        <v>2</v>
      </c>
      <c r="K191" s="10">
        <f>'May Update'!J21</f>
        <v>0</v>
      </c>
      <c r="L191" s="10">
        <f>'May Update'!K21</f>
        <v>0</v>
      </c>
      <c r="M191" s="10">
        <f>'May Update'!L21</f>
        <v>0</v>
      </c>
      <c r="N191" s="10">
        <f>'May Update'!M21</f>
        <v>0</v>
      </c>
      <c r="O191" s="10">
        <f>'May Update'!N21</f>
        <v>0</v>
      </c>
      <c r="P191" s="10">
        <f>'May Update'!O21</f>
        <v>7</v>
      </c>
      <c r="Q191" s="10">
        <f>'May Update'!P21</f>
        <v>0</v>
      </c>
      <c r="R191" s="10">
        <f>'May Update'!Q21</f>
        <v>2</v>
      </c>
      <c r="S191" s="10">
        <f>'May Update'!R21</f>
        <v>0</v>
      </c>
      <c r="T191" s="10">
        <f>'May Update'!S21</f>
        <v>1</v>
      </c>
      <c r="U191" s="10">
        <f>'May Update'!T21</f>
        <v>0</v>
      </c>
      <c r="V191" s="12">
        <f>'May Update'!U21</f>
        <v>0.27272727272727271</v>
      </c>
      <c r="W191" s="12">
        <f>'May Update'!V21</f>
        <v>0.36363636363636365</v>
      </c>
      <c r="X191" s="12">
        <f>'May Update'!W21</f>
        <v>0.63636363636363635</v>
      </c>
      <c r="Y191" s="18">
        <f>'May Update'!X21</f>
        <v>0.27272727272727271</v>
      </c>
    </row>
    <row r="192" spans="2:25" ht="15" customHeight="1" x14ac:dyDescent="0.25">
      <c r="B192" s="149"/>
      <c r="C192" s="10" t="s">
        <v>80</v>
      </c>
      <c r="D192" s="10">
        <f>'June Update'!C24</f>
        <v>2</v>
      </c>
      <c r="E192" s="10">
        <f>'June Update'!D24</f>
        <v>8</v>
      </c>
      <c r="F192" s="10">
        <f>'June Update'!E24</f>
        <v>4</v>
      </c>
      <c r="G192" s="10">
        <f>'June Update'!F24</f>
        <v>2</v>
      </c>
      <c r="H192" s="10">
        <f>'June Update'!G24</f>
        <v>1</v>
      </c>
      <c r="I192" s="10">
        <f>'June Update'!H24</f>
        <v>1</v>
      </c>
      <c r="J192" s="10">
        <f>'June Update'!I24</f>
        <v>0</v>
      </c>
      <c r="K192" s="10">
        <f>'June Update'!J24</f>
        <v>0</v>
      </c>
      <c r="L192" s="10">
        <f>'June Update'!K24</f>
        <v>0</v>
      </c>
      <c r="M192" s="10">
        <f>'June Update'!L24</f>
        <v>2</v>
      </c>
      <c r="N192" s="10">
        <f>'June Update'!M24</f>
        <v>2</v>
      </c>
      <c r="O192" s="10">
        <f>'June Update'!N24</f>
        <v>0</v>
      </c>
      <c r="P192" s="10">
        <f>'June Update'!O24</f>
        <v>1</v>
      </c>
      <c r="Q192" s="10">
        <f>'June Update'!P24</f>
        <v>2</v>
      </c>
      <c r="R192" s="10">
        <f>'June Update'!Q24</f>
        <v>0</v>
      </c>
      <c r="S192" s="10">
        <f>'June Update'!R24</f>
        <v>0</v>
      </c>
      <c r="T192" s="10">
        <f>'June Update'!S24</f>
        <v>0</v>
      </c>
      <c r="U192" s="10">
        <f>'June Update'!T24</f>
        <v>0</v>
      </c>
      <c r="V192" s="12">
        <f>'June Update'!U24</f>
        <v>0.625</v>
      </c>
      <c r="W192" s="12">
        <f>'June Update'!V24</f>
        <v>0.25</v>
      </c>
      <c r="X192" s="12">
        <f>'June Update'!W24</f>
        <v>0.875</v>
      </c>
      <c r="Y192" s="18">
        <f>'June Update'!X24</f>
        <v>0.25</v>
      </c>
    </row>
    <row r="193" spans="2:26" ht="15" customHeight="1" x14ac:dyDescent="0.25">
      <c r="B193" s="149"/>
      <c r="C193" s="10" t="s">
        <v>81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2"/>
      <c r="W193" s="12"/>
      <c r="X193" s="12"/>
      <c r="Y193" s="18"/>
    </row>
    <row r="194" spans="2:26" ht="15" customHeight="1" x14ac:dyDescent="0.25">
      <c r="B194" s="149"/>
      <c r="C194" s="10" t="s">
        <v>82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2"/>
      <c r="W194" s="12"/>
      <c r="X194" s="12"/>
      <c r="Y194" s="18"/>
    </row>
    <row r="195" spans="2:26" ht="15" customHeight="1" x14ac:dyDescent="0.25">
      <c r="B195" s="149"/>
      <c r="C195" s="17" t="s">
        <v>90</v>
      </c>
      <c r="D195" s="17">
        <f>SUM(D191:D194)</f>
        <v>7</v>
      </c>
      <c r="E195" s="17">
        <f t="shared" ref="E195:U195" si="64">SUM(E191:E194)</f>
        <v>30</v>
      </c>
      <c r="F195" s="17">
        <f t="shared" si="64"/>
        <v>26</v>
      </c>
      <c r="G195" s="17">
        <f t="shared" si="64"/>
        <v>6</v>
      </c>
      <c r="H195" s="17">
        <f t="shared" si="64"/>
        <v>7</v>
      </c>
      <c r="I195" s="17">
        <f t="shared" si="64"/>
        <v>5</v>
      </c>
      <c r="J195" s="17">
        <f t="shared" si="64"/>
        <v>2</v>
      </c>
      <c r="K195" s="17">
        <f t="shared" si="64"/>
        <v>0</v>
      </c>
      <c r="L195" s="17">
        <f t="shared" si="64"/>
        <v>0</v>
      </c>
      <c r="M195" s="17">
        <f t="shared" si="64"/>
        <v>2</v>
      </c>
      <c r="N195" s="17">
        <f t="shared" si="64"/>
        <v>2</v>
      </c>
      <c r="O195" s="17">
        <f t="shared" si="64"/>
        <v>0</v>
      </c>
      <c r="P195" s="17">
        <f t="shared" si="64"/>
        <v>8</v>
      </c>
      <c r="Q195" s="17">
        <f t="shared" si="64"/>
        <v>2</v>
      </c>
      <c r="R195" s="17">
        <f t="shared" si="64"/>
        <v>2</v>
      </c>
      <c r="S195" s="17">
        <f t="shared" si="64"/>
        <v>0</v>
      </c>
      <c r="T195" s="17">
        <f t="shared" si="64"/>
        <v>1</v>
      </c>
      <c r="U195" s="17">
        <f t="shared" si="64"/>
        <v>0</v>
      </c>
      <c r="V195" s="150">
        <f t="shared" ref="V195" si="65">(H195+N195+Q195)/(F195+N195+Q195+O195)</f>
        <v>0.36666666666666664</v>
      </c>
      <c r="W195" s="150">
        <f t="shared" ref="W195" si="66">(I195+J195*2+K195*3+L195*4)/F195</f>
        <v>0.34615384615384615</v>
      </c>
      <c r="X195" s="150">
        <f t="shared" ref="X195" si="67">V195+W195</f>
        <v>0.71282051282051273</v>
      </c>
      <c r="Y195" s="151">
        <f t="shared" ref="Y195" si="68">H195/F195</f>
        <v>0.26923076923076922</v>
      </c>
    </row>
    <row r="196" spans="2:26" x14ac:dyDescent="0.25">
      <c r="B196" s="149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50"/>
      <c r="W196" s="150"/>
      <c r="X196" s="150"/>
      <c r="Y196" s="151"/>
      <c r="Z196" s="119"/>
    </row>
    <row r="197" spans="2:26" x14ac:dyDescent="0.25">
      <c r="B197" s="149"/>
      <c r="C197" s="17" t="s">
        <v>91</v>
      </c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50"/>
      <c r="W197" s="150"/>
      <c r="X197" s="150"/>
      <c r="Y197" s="151"/>
      <c r="Z197" s="119"/>
    </row>
    <row r="198" spans="2:26" x14ac:dyDescent="0.25">
      <c r="B198" s="149"/>
      <c r="C198" s="10" t="s">
        <v>88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2"/>
      <c r="W198" s="12"/>
      <c r="X198" s="12"/>
      <c r="Y198" s="18"/>
      <c r="Z198" s="119"/>
    </row>
    <row r="199" spans="2:26" x14ac:dyDescent="0.25">
      <c r="B199" s="149"/>
      <c r="C199" s="10" t="s">
        <v>107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2"/>
      <c r="W199" s="12"/>
      <c r="X199" s="12"/>
      <c r="Y199" s="18"/>
      <c r="Z199" s="119"/>
    </row>
    <row r="200" spans="2:26" x14ac:dyDescent="0.25">
      <c r="B200" s="149"/>
      <c r="C200" s="1" t="s">
        <v>191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2"/>
      <c r="W200" s="12"/>
      <c r="X200" s="12"/>
      <c r="Y200" s="18"/>
      <c r="Z200" s="119"/>
    </row>
    <row r="201" spans="2:26" x14ac:dyDescent="0.25">
      <c r="B201" s="149"/>
      <c r="C201" s="10" t="s">
        <v>92</v>
      </c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2"/>
      <c r="W201" s="12"/>
      <c r="X201" s="12"/>
      <c r="Y201" s="18"/>
      <c r="Z201" s="119"/>
    </row>
    <row r="202" spans="2:26" x14ac:dyDescent="0.25">
      <c r="B202" s="149"/>
      <c r="C202" s="10" t="s">
        <v>174</v>
      </c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2"/>
      <c r="W202" s="12"/>
      <c r="X202" s="12"/>
      <c r="Y202" s="18"/>
      <c r="Z202" s="119"/>
    </row>
    <row r="203" spans="2:26" x14ac:dyDescent="0.25">
      <c r="B203" s="149"/>
      <c r="C203" s="10" t="s">
        <v>89</v>
      </c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2"/>
      <c r="W203" s="12"/>
      <c r="X203" s="12"/>
      <c r="Y203" s="18"/>
      <c r="Z203" s="119"/>
    </row>
    <row r="204" spans="2:26" x14ac:dyDescent="0.25">
      <c r="B204" s="149"/>
      <c r="C204" s="17" t="s">
        <v>91</v>
      </c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50"/>
      <c r="W204" s="150"/>
      <c r="X204" s="150"/>
      <c r="Y204" s="151"/>
      <c r="Z204" s="119"/>
    </row>
    <row r="205" spans="2:26" x14ac:dyDescent="0.25">
      <c r="B205" s="149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152"/>
      <c r="W205" s="152"/>
      <c r="X205" s="152"/>
      <c r="Y205" s="153"/>
      <c r="Z205" s="119"/>
    </row>
    <row r="206" spans="2:26" ht="15.75" thickBot="1" x14ac:dyDescent="0.3">
      <c r="B206" s="154"/>
      <c r="C206" s="19" t="s">
        <v>93</v>
      </c>
      <c r="D206" s="19">
        <f t="shared" ref="D206:U206" si="69">D195+D204</f>
        <v>7</v>
      </c>
      <c r="E206" s="19">
        <f t="shared" si="69"/>
        <v>30</v>
      </c>
      <c r="F206" s="19">
        <f t="shared" si="69"/>
        <v>26</v>
      </c>
      <c r="G206" s="19">
        <f t="shared" si="69"/>
        <v>6</v>
      </c>
      <c r="H206" s="19">
        <f t="shared" si="69"/>
        <v>7</v>
      </c>
      <c r="I206" s="19">
        <f t="shared" si="69"/>
        <v>5</v>
      </c>
      <c r="J206" s="19">
        <f t="shared" si="69"/>
        <v>2</v>
      </c>
      <c r="K206" s="19">
        <f t="shared" si="69"/>
        <v>0</v>
      </c>
      <c r="L206" s="19">
        <f t="shared" si="69"/>
        <v>0</v>
      </c>
      <c r="M206" s="19">
        <f t="shared" si="69"/>
        <v>2</v>
      </c>
      <c r="N206" s="19">
        <f t="shared" si="69"/>
        <v>2</v>
      </c>
      <c r="O206" s="19">
        <f t="shared" si="69"/>
        <v>0</v>
      </c>
      <c r="P206" s="19">
        <f t="shared" si="69"/>
        <v>8</v>
      </c>
      <c r="Q206" s="19">
        <f t="shared" si="69"/>
        <v>2</v>
      </c>
      <c r="R206" s="19">
        <f t="shared" si="69"/>
        <v>2</v>
      </c>
      <c r="S206" s="19">
        <f t="shared" si="69"/>
        <v>0</v>
      </c>
      <c r="T206" s="19">
        <f t="shared" si="69"/>
        <v>1</v>
      </c>
      <c r="U206" s="19">
        <f t="shared" si="69"/>
        <v>0</v>
      </c>
      <c r="V206" s="21">
        <f t="shared" ref="V206" si="70">(H206+N206+Q206)/(F206+N206+Q206+O206)</f>
        <v>0.36666666666666664</v>
      </c>
      <c r="W206" s="21">
        <f t="shared" ref="W206" si="71">(I206+J206*2+K206*3+L206*4)/F206</f>
        <v>0.34615384615384615</v>
      </c>
      <c r="X206" s="21">
        <f t="shared" ref="X206" si="72">V206+W206</f>
        <v>0.71282051282051273</v>
      </c>
      <c r="Y206" s="22">
        <f t="shared" ref="Y206" si="73">H206/F206</f>
        <v>0.26923076923076922</v>
      </c>
      <c r="Z206" s="119"/>
    </row>
    <row r="207" spans="2:26" x14ac:dyDescent="0.25">
      <c r="V207" s="72"/>
      <c r="W207" s="72"/>
      <c r="X207" s="72"/>
      <c r="Y207" s="72"/>
      <c r="Z207" s="119"/>
    </row>
    <row r="208" spans="2:26" ht="15.75" thickBot="1" x14ac:dyDescent="0.3">
      <c r="V208" s="72"/>
      <c r="W208" s="72"/>
      <c r="X208" s="72"/>
      <c r="Y208" s="72"/>
      <c r="Z208" s="119"/>
    </row>
    <row r="209" spans="2:26" ht="18.75" x14ac:dyDescent="0.3">
      <c r="B209" s="73" t="s">
        <v>77</v>
      </c>
      <c r="C209" s="62" t="s">
        <v>90</v>
      </c>
      <c r="D209" s="62" t="s">
        <v>48</v>
      </c>
      <c r="E209" s="62" t="s">
        <v>49</v>
      </c>
      <c r="F209" s="62" t="s">
        <v>0</v>
      </c>
      <c r="G209" s="62" t="s">
        <v>1</v>
      </c>
      <c r="H209" s="62" t="s">
        <v>2</v>
      </c>
      <c r="I209" s="62" t="s">
        <v>9</v>
      </c>
      <c r="J209" s="62" t="s">
        <v>11</v>
      </c>
      <c r="K209" s="62" t="s">
        <v>50</v>
      </c>
      <c r="L209" s="62" t="s">
        <v>51</v>
      </c>
      <c r="M209" s="62" t="s">
        <v>3</v>
      </c>
      <c r="N209" s="62" t="s">
        <v>4</v>
      </c>
      <c r="O209" s="62" t="s">
        <v>52</v>
      </c>
      <c r="P209" s="62" t="s">
        <v>5</v>
      </c>
      <c r="Q209" s="62" t="s">
        <v>53</v>
      </c>
      <c r="R209" s="62" t="s">
        <v>54</v>
      </c>
      <c r="S209" s="62" t="s">
        <v>55</v>
      </c>
      <c r="T209" s="62" t="s">
        <v>56</v>
      </c>
      <c r="U209" s="62" t="s">
        <v>57</v>
      </c>
      <c r="V209" s="62" t="s">
        <v>58</v>
      </c>
      <c r="W209" s="62" t="s">
        <v>59</v>
      </c>
      <c r="X209" s="62" t="s">
        <v>60</v>
      </c>
      <c r="Y209" s="143" t="s">
        <v>61</v>
      </c>
      <c r="Z209" s="119"/>
    </row>
    <row r="210" spans="2:26" ht="15" customHeight="1" x14ac:dyDescent="0.3">
      <c r="B210" s="74" t="s">
        <v>101</v>
      </c>
      <c r="C210" s="10" t="s">
        <v>79</v>
      </c>
      <c r="D210" s="10">
        <f>'May Update'!C22</f>
        <v>8</v>
      </c>
      <c r="E210" s="10">
        <f>'May Update'!D22</f>
        <v>27</v>
      </c>
      <c r="F210" s="10">
        <f>'May Update'!E22</f>
        <v>23</v>
      </c>
      <c r="G210" s="10">
        <f>'May Update'!F22</f>
        <v>5</v>
      </c>
      <c r="H210" s="10">
        <f>'May Update'!G22</f>
        <v>7</v>
      </c>
      <c r="I210" s="10">
        <f>'May Update'!H22</f>
        <v>6</v>
      </c>
      <c r="J210" s="10">
        <f>'May Update'!I22</f>
        <v>1</v>
      </c>
      <c r="K210" s="10">
        <f>'May Update'!J22</f>
        <v>0</v>
      </c>
      <c r="L210" s="10">
        <f>'May Update'!K22</f>
        <v>0</v>
      </c>
      <c r="M210" s="10">
        <f>'May Update'!L22</f>
        <v>5</v>
      </c>
      <c r="N210" s="10">
        <f>'May Update'!M22</f>
        <v>3</v>
      </c>
      <c r="O210" s="10">
        <f>'May Update'!N22</f>
        <v>0</v>
      </c>
      <c r="P210" s="10">
        <f>'May Update'!O22</f>
        <v>7</v>
      </c>
      <c r="Q210" s="10">
        <f>'May Update'!P22</f>
        <v>1</v>
      </c>
      <c r="R210" s="10">
        <f>'May Update'!Q22</f>
        <v>2</v>
      </c>
      <c r="S210" s="10">
        <f>'May Update'!R22</f>
        <v>2</v>
      </c>
      <c r="T210" s="10">
        <f>'May Update'!S22</f>
        <v>0</v>
      </c>
      <c r="U210" s="10">
        <f>'May Update'!T22</f>
        <v>0</v>
      </c>
      <c r="V210" s="12">
        <f>'May Update'!U22</f>
        <v>0.40740740740740738</v>
      </c>
      <c r="W210" s="12">
        <f>'May Update'!V22</f>
        <v>0.34782608695652173</v>
      </c>
      <c r="X210" s="12">
        <f>'May Update'!W22</f>
        <v>0.75523349436392917</v>
      </c>
      <c r="Y210" s="18">
        <f>'May Update'!X22</f>
        <v>0.30399999999999999</v>
      </c>
      <c r="Z210" s="119"/>
    </row>
    <row r="211" spans="2:26" ht="15" customHeight="1" x14ac:dyDescent="0.25">
      <c r="B211" s="149"/>
      <c r="C211" s="10" t="s">
        <v>80</v>
      </c>
      <c r="D211" s="10">
        <f>'June Update'!C25</f>
        <v>1</v>
      </c>
      <c r="E211" s="10">
        <f>'June Update'!D25</f>
        <v>5</v>
      </c>
      <c r="F211" s="10">
        <f>'June Update'!E25</f>
        <v>4</v>
      </c>
      <c r="G211" s="10">
        <f>'June Update'!F25</f>
        <v>0</v>
      </c>
      <c r="H211" s="10">
        <f>'June Update'!G25</f>
        <v>1</v>
      </c>
      <c r="I211" s="10">
        <f>'June Update'!H25</f>
        <v>1</v>
      </c>
      <c r="J211" s="10">
        <f>'June Update'!I25</f>
        <v>0</v>
      </c>
      <c r="K211" s="10">
        <f>'June Update'!J25</f>
        <v>0</v>
      </c>
      <c r="L211" s="10">
        <f>'June Update'!K25</f>
        <v>0</v>
      </c>
      <c r="M211" s="10">
        <f>'June Update'!L25</f>
        <v>0</v>
      </c>
      <c r="N211" s="10">
        <f>'June Update'!M25</f>
        <v>1</v>
      </c>
      <c r="O211" s="10">
        <f>'June Update'!N25</f>
        <v>0</v>
      </c>
      <c r="P211" s="10">
        <f>'June Update'!O25</f>
        <v>2</v>
      </c>
      <c r="Q211" s="10">
        <f>'June Update'!P25</f>
        <v>0</v>
      </c>
      <c r="R211" s="10">
        <f>'June Update'!Q25</f>
        <v>0</v>
      </c>
      <c r="S211" s="10">
        <f>'June Update'!R25</f>
        <v>0</v>
      </c>
      <c r="T211" s="10">
        <f>'June Update'!S25</f>
        <v>0</v>
      </c>
      <c r="U211" s="10">
        <f>'June Update'!T25</f>
        <v>0</v>
      </c>
      <c r="V211" s="12">
        <f>'June Update'!U25</f>
        <v>0.4</v>
      </c>
      <c r="W211" s="12">
        <f>'June Update'!V25</f>
        <v>0.25</v>
      </c>
      <c r="X211" s="12">
        <f>'June Update'!W25</f>
        <v>0.65</v>
      </c>
      <c r="Y211" s="18">
        <f>'June Update'!X25</f>
        <v>0.25</v>
      </c>
      <c r="Z211" s="119"/>
    </row>
    <row r="212" spans="2:26" ht="15" customHeight="1" x14ac:dyDescent="0.25">
      <c r="B212" s="149"/>
      <c r="C212" s="10" t="s">
        <v>81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2"/>
      <c r="W212" s="12"/>
      <c r="X212" s="12"/>
      <c r="Y212" s="18"/>
      <c r="Z212" s="119"/>
    </row>
    <row r="213" spans="2:26" x14ac:dyDescent="0.25">
      <c r="B213" s="149"/>
      <c r="C213" s="10" t="s">
        <v>82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2"/>
      <c r="W213" s="12"/>
      <c r="X213" s="12"/>
      <c r="Y213" s="18"/>
      <c r="Z213" s="119"/>
    </row>
    <row r="214" spans="2:26" x14ac:dyDescent="0.25">
      <c r="B214" s="149"/>
      <c r="C214" s="17" t="s">
        <v>90</v>
      </c>
      <c r="D214" s="17">
        <f>SUM(D210:D213)</f>
        <v>9</v>
      </c>
      <c r="E214" s="17">
        <f t="shared" ref="E214:U214" si="74">SUM(E210:E213)</f>
        <v>32</v>
      </c>
      <c r="F214" s="17">
        <f t="shared" si="74"/>
        <v>27</v>
      </c>
      <c r="G214" s="17">
        <f t="shared" si="74"/>
        <v>5</v>
      </c>
      <c r="H214" s="17">
        <f t="shared" si="74"/>
        <v>8</v>
      </c>
      <c r="I214" s="17">
        <f t="shared" si="74"/>
        <v>7</v>
      </c>
      <c r="J214" s="17">
        <f t="shared" si="74"/>
        <v>1</v>
      </c>
      <c r="K214" s="17">
        <f t="shared" si="74"/>
        <v>0</v>
      </c>
      <c r="L214" s="17">
        <f t="shared" si="74"/>
        <v>0</v>
      </c>
      <c r="M214" s="17">
        <f t="shared" si="74"/>
        <v>5</v>
      </c>
      <c r="N214" s="17">
        <f t="shared" si="74"/>
        <v>4</v>
      </c>
      <c r="O214" s="17">
        <f t="shared" si="74"/>
        <v>0</v>
      </c>
      <c r="P214" s="17">
        <f t="shared" si="74"/>
        <v>9</v>
      </c>
      <c r="Q214" s="17">
        <f t="shared" si="74"/>
        <v>1</v>
      </c>
      <c r="R214" s="17">
        <f t="shared" si="74"/>
        <v>2</v>
      </c>
      <c r="S214" s="17">
        <f t="shared" si="74"/>
        <v>2</v>
      </c>
      <c r="T214" s="17">
        <f t="shared" si="74"/>
        <v>0</v>
      </c>
      <c r="U214" s="17">
        <f t="shared" si="74"/>
        <v>0</v>
      </c>
      <c r="V214" s="150">
        <v>0.40600000000000003</v>
      </c>
      <c r="W214" s="150">
        <v>0.33300000000000002</v>
      </c>
      <c r="X214" s="150">
        <f t="shared" ref="X214" si="75">V214+W214</f>
        <v>0.7390000000000001</v>
      </c>
      <c r="Y214" s="151">
        <v>0.29599999999999999</v>
      </c>
      <c r="Z214" s="119"/>
    </row>
    <row r="215" spans="2:26" x14ac:dyDescent="0.25">
      <c r="B215" s="149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50"/>
      <c r="W215" s="150"/>
      <c r="X215" s="150"/>
      <c r="Y215" s="151"/>
      <c r="Z215" s="119"/>
    </row>
    <row r="216" spans="2:26" x14ac:dyDescent="0.25">
      <c r="B216" s="149"/>
      <c r="C216" s="17" t="s">
        <v>91</v>
      </c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50"/>
      <c r="W216" s="150"/>
      <c r="X216" s="150"/>
      <c r="Y216" s="151"/>
      <c r="Z216" s="119"/>
    </row>
    <row r="217" spans="2:26" x14ac:dyDescent="0.25">
      <c r="B217" s="149"/>
      <c r="C217" s="10" t="s">
        <v>88</v>
      </c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2"/>
      <c r="W217" s="12"/>
      <c r="X217" s="12"/>
      <c r="Y217" s="18"/>
      <c r="Z217" s="119"/>
    </row>
    <row r="218" spans="2:26" x14ac:dyDescent="0.25">
      <c r="B218" s="149"/>
      <c r="C218" s="10" t="s">
        <v>107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2"/>
      <c r="W218" s="12"/>
      <c r="X218" s="12"/>
      <c r="Y218" s="18"/>
      <c r="Z218" s="119"/>
    </row>
    <row r="219" spans="2:26" x14ac:dyDescent="0.25">
      <c r="B219" s="149"/>
      <c r="C219" s="1" t="s">
        <v>191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2"/>
      <c r="W219" s="12"/>
      <c r="X219" s="12"/>
      <c r="Y219" s="18"/>
      <c r="Z219" s="119"/>
    </row>
    <row r="220" spans="2:26" x14ac:dyDescent="0.25">
      <c r="B220" s="149"/>
      <c r="C220" s="10" t="s">
        <v>92</v>
      </c>
      <c r="D220" s="10"/>
      <c r="E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2"/>
      <c r="W220" s="12"/>
      <c r="X220" s="12"/>
      <c r="Y220" s="18"/>
      <c r="Z220" s="119"/>
    </row>
    <row r="221" spans="2:26" x14ac:dyDescent="0.25">
      <c r="B221" s="149"/>
      <c r="C221" s="10" t="s">
        <v>174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2"/>
      <c r="W221" s="12"/>
      <c r="X221" s="12"/>
      <c r="Y221" s="18"/>
      <c r="Z221" s="119"/>
    </row>
    <row r="222" spans="2:26" x14ac:dyDescent="0.25">
      <c r="B222" s="149"/>
      <c r="C222" s="10" t="s">
        <v>89</v>
      </c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2"/>
      <c r="W222" s="12"/>
      <c r="X222" s="12"/>
      <c r="Y222" s="18"/>
      <c r="Z222" s="119"/>
    </row>
    <row r="223" spans="2:26" x14ac:dyDescent="0.25">
      <c r="B223" s="149"/>
      <c r="C223" s="17" t="s">
        <v>91</v>
      </c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50"/>
      <c r="W223" s="150"/>
      <c r="X223" s="150"/>
      <c r="Y223" s="151"/>
      <c r="Z223" s="119"/>
    </row>
    <row r="224" spans="2:26" x14ac:dyDescent="0.25">
      <c r="B224" s="149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152"/>
      <c r="W224" s="152"/>
      <c r="X224" s="152"/>
      <c r="Y224" s="153"/>
      <c r="Z224" s="119"/>
    </row>
    <row r="225" spans="1:26" ht="15.75" thickBot="1" x14ac:dyDescent="0.3">
      <c r="B225" s="154"/>
      <c r="C225" s="19" t="s">
        <v>93</v>
      </c>
      <c r="D225" s="19">
        <f t="shared" ref="D225:U225" si="76">D214+D223</f>
        <v>9</v>
      </c>
      <c r="E225" s="19">
        <f t="shared" si="76"/>
        <v>32</v>
      </c>
      <c r="F225" s="19">
        <f t="shared" si="76"/>
        <v>27</v>
      </c>
      <c r="G225" s="19">
        <f t="shared" si="76"/>
        <v>5</v>
      </c>
      <c r="H225" s="19">
        <f t="shared" si="76"/>
        <v>8</v>
      </c>
      <c r="I225" s="19">
        <f t="shared" si="76"/>
        <v>7</v>
      </c>
      <c r="J225" s="19">
        <f t="shared" si="76"/>
        <v>1</v>
      </c>
      <c r="K225" s="19">
        <f t="shared" si="76"/>
        <v>0</v>
      </c>
      <c r="L225" s="19">
        <f t="shared" si="76"/>
        <v>0</v>
      </c>
      <c r="M225" s="19">
        <f t="shared" si="76"/>
        <v>5</v>
      </c>
      <c r="N225" s="19">
        <f t="shared" si="76"/>
        <v>4</v>
      </c>
      <c r="O225" s="19">
        <f t="shared" si="76"/>
        <v>0</v>
      </c>
      <c r="P225" s="19">
        <f t="shared" si="76"/>
        <v>9</v>
      </c>
      <c r="Q225" s="19">
        <f t="shared" si="76"/>
        <v>1</v>
      </c>
      <c r="R225" s="19">
        <f t="shared" si="76"/>
        <v>2</v>
      </c>
      <c r="S225" s="19">
        <f t="shared" si="76"/>
        <v>2</v>
      </c>
      <c r="T225" s="19">
        <f t="shared" si="76"/>
        <v>0</v>
      </c>
      <c r="U225" s="19">
        <f t="shared" si="76"/>
        <v>0</v>
      </c>
      <c r="V225" s="21">
        <v>0.40600000000000003</v>
      </c>
      <c r="W225" s="21">
        <v>0.33300000000000002</v>
      </c>
      <c r="X225" s="21">
        <f t="shared" ref="X225" si="77">V225+W225</f>
        <v>0.7390000000000001</v>
      </c>
      <c r="Y225" s="22">
        <v>0.29599999999999999</v>
      </c>
      <c r="Z225" s="119"/>
    </row>
    <row r="226" spans="1:26" x14ac:dyDescent="0.25"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152"/>
      <c r="W226" s="152"/>
      <c r="X226" s="152"/>
      <c r="Y226" s="152"/>
      <c r="Z226" s="119"/>
    </row>
    <row r="227" spans="1:26" ht="15.75" thickBot="1" x14ac:dyDescent="0.3">
      <c r="A227" t="s">
        <v>172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152"/>
      <c r="W227" s="152"/>
      <c r="X227" s="152"/>
      <c r="Y227" s="152"/>
      <c r="Z227" s="119"/>
    </row>
    <row r="228" spans="1:26" ht="18.75" x14ac:dyDescent="0.3">
      <c r="B228" s="73" t="s">
        <v>189</v>
      </c>
      <c r="C228" s="62" t="s">
        <v>90</v>
      </c>
      <c r="D228" s="62" t="s">
        <v>48</v>
      </c>
      <c r="E228" s="62" t="s">
        <v>49</v>
      </c>
      <c r="F228" s="62" t="s">
        <v>0</v>
      </c>
      <c r="G228" s="62" t="s">
        <v>1</v>
      </c>
      <c r="H228" s="62" t="s">
        <v>2</v>
      </c>
      <c r="I228" s="62" t="s">
        <v>9</v>
      </c>
      <c r="J228" s="62" t="s">
        <v>11</v>
      </c>
      <c r="K228" s="62" t="s">
        <v>50</v>
      </c>
      <c r="L228" s="62" t="s">
        <v>51</v>
      </c>
      <c r="M228" s="62" t="s">
        <v>3</v>
      </c>
      <c r="N228" s="62" t="s">
        <v>4</v>
      </c>
      <c r="O228" s="62" t="s">
        <v>52</v>
      </c>
      <c r="P228" s="62" t="s">
        <v>5</v>
      </c>
      <c r="Q228" s="62" t="s">
        <v>53</v>
      </c>
      <c r="R228" s="62" t="s">
        <v>54</v>
      </c>
      <c r="S228" s="62" t="s">
        <v>55</v>
      </c>
      <c r="T228" s="62" t="s">
        <v>56</v>
      </c>
      <c r="U228" s="62" t="s">
        <v>57</v>
      </c>
      <c r="V228" s="62" t="s">
        <v>58</v>
      </c>
      <c r="W228" s="62" t="s">
        <v>59</v>
      </c>
      <c r="X228" s="62" t="s">
        <v>60</v>
      </c>
      <c r="Y228" s="143" t="s">
        <v>61</v>
      </c>
      <c r="Z228" s="119"/>
    </row>
    <row r="229" spans="1:26" ht="18.75" x14ac:dyDescent="0.3">
      <c r="B229" s="74" t="s">
        <v>193</v>
      </c>
      <c r="C229" s="10" t="s">
        <v>79</v>
      </c>
      <c r="D229" s="10">
        <f>'May Update'!C23</f>
        <v>5</v>
      </c>
      <c r="E229" s="10">
        <f>'May Update'!D23</f>
        <v>23</v>
      </c>
      <c r="F229" s="10">
        <f>'May Update'!E23</f>
        <v>9</v>
      </c>
      <c r="G229" s="10">
        <f>'May Update'!F23</f>
        <v>7</v>
      </c>
      <c r="H229" s="10">
        <f>'May Update'!G23</f>
        <v>1</v>
      </c>
      <c r="I229" s="10">
        <f>'May Update'!H23</f>
        <v>1</v>
      </c>
      <c r="J229" s="10">
        <f>'May Update'!I23</f>
        <v>0</v>
      </c>
      <c r="K229" s="10">
        <f>'May Update'!J23</f>
        <v>0</v>
      </c>
      <c r="L229" s="10">
        <f>'May Update'!K23</f>
        <v>0</v>
      </c>
      <c r="M229" s="10">
        <f>'May Update'!L23</f>
        <v>1</v>
      </c>
      <c r="N229" s="10">
        <f>'May Update'!M23</f>
        <v>10</v>
      </c>
      <c r="O229" s="10">
        <f>'May Update'!N23</f>
        <v>0</v>
      </c>
      <c r="P229" s="10">
        <f>'May Update'!O23</f>
        <v>3</v>
      </c>
      <c r="Q229" s="10">
        <f>'May Update'!P23</f>
        <v>4</v>
      </c>
      <c r="R229" s="10">
        <f>'May Update'!Q23</f>
        <v>1</v>
      </c>
      <c r="S229" s="10">
        <f>'May Update'!R23</f>
        <v>1</v>
      </c>
      <c r="T229" s="10">
        <f>'May Update'!S23</f>
        <v>5</v>
      </c>
      <c r="U229" s="10">
        <f>'May Update'!T23</f>
        <v>0</v>
      </c>
      <c r="V229" s="12">
        <f>'May Update'!U23</f>
        <v>0.65217391304347827</v>
      </c>
      <c r="W229" s="12">
        <f>'May Update'!V23</f>
        <v>0.1111111111111111</v>
      </c>
      <c r="X229" s="12">
        <f>'May Update'!W23</f>
        <v>0.76328502415458943</v>
      </c>
      <c r="Y229" s="18">
        <f>'May Update'!X23</f>
        <v>0.1111111111111111</v>
      </c>
      <c r="Z229" s="119"/>
    </row>
    <row r="230" spans="1:26" x14ac:dyDescent="0.25">
      <c r="B230" s="149"/>
      <c r="C230" s="10" t="s">
        <v>80</v>
      </c>
      <c r="D230" s="10">
        <f>'June Update'!C26</f>
        <v>2</v>
      </c>
      <c r="E230" s="10">
        <f>'June Update'!D26</f>
        <v>10</v>
      </c>
      <c r="F230" s="10">
        <f>'June Update'!E26</f>
        <v>7</v>
      </c>
      <c r="G230" s="10">
        <f>'June Update'!F26</f>
        <v>1</v>
      </c>
      <c r="H230" s="10">
        <f>'June Update'!G26</f>
        <v>1</v>
      </c>
      <c r="I230" s="10">
        <f>'June Update'!H26</f>
        <v>0</v>
      </c>
      <c r="J230" s="10">
        <f>'June Update'!I26</f>
        <v>1</v>
      </c>
      <c r="K230" s="10">
        <f>'June Update'!J26</f>
        <v>0</v>
      </c>
      <c r="L230" s="10">
        <f>'June Update'!K26</f>
        <v>0</v>
      </c>
      <c r="M230" s="10">
        <f>'June Update'!L26</f>
        <v>0</v>
      </c>
      <c r="N230" s="10">
        <f>'June Update'!M26</f>
        <v>3</v>
      </c>
      <c r="O230" s="10">
        <f>'June Update'!N26</f>
        <v>0</v>
      </c>
      <c r="P230" s="10">
        <f>'June Update'!O26</f>
        <v>3</v>
      </c>
      <c r="Q230" s="10">
        <f>'June Update'!P26</f>
        <v>0</v>
      </c>
      <c r="R230" s="10">
        <f>'June Update'!Q26</f>
        <v>0</v>
      </c>
      <c r="S230" s="10">
        <f>'June Update'!R26</f>
        <v>0</v>
      </c>
      <c r="T230" s="10">
        <f>'June Update'!S26</f>
        <v>1</v>
      </c>
      <c r="U230" s="10">
        <f>'June Update'!T26</f>
        <v>0</v>
      </c>
      <c r="V230" s="12">
        <f>'June Update'!U26</f>
        <v>0.4</v>
      </c>
      <c r="W230" s="12">
        <f>'June Update'!V26</f>
        <v>0.28599999999999998</v>
      </c>
      <c r="X230" s="12">
        <f>'June Update'!W26</f>
        <v>0.68600000000000005</v>
      </c>
      <c r="Y230" s="18">
        <f>'June Update'!X26</f>
        <v>0.14299999999999999</v>
      </c>
      <c r="Z230" s="119"/>
    </row>
    <row r="231" spans="1:26" x14ac:dyDescent="0.25">
      <c r="B231" s="149"/>
      <c r="C231" s="10" t="s">
        <v>81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2"/>
      <c r="W231" s="12"/>
      <c r="X231" s="12"/>
      <c r="Y231" s="18"/>
      <c r="Z231" s="119"/>
    </row>
    <row r="232" spans="1:26" x14ac:dyDescent="0.25">
      <c r="B232" s="149"/>
      <c r="C232" s="10" t="s">
        <v>82</v>
      </c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2"/>
      <c r="W232" s="12"/>
      <c r="X232" s="12"/>
      <c r="Y232" s="18"/>
      <c r="Z232" s="119"/>
    </row>
    <row r="233" spans="1:26" x14ac:dyDescent="0.25">
      <c r="B233" s="149"/>
      <c r="C233" s="17" t="s">
        <v>90</v>
      </c>
      <c r="D233" s="17">
        <f>SUM(D229:D232)</f>
        <v>7</v>
      </c>
      <c r="E233" s="17">
        <f t="shared" ref="E233:U233" si="78">SUM(E229:E232)</f>
        <v>33</v>
      </c>
      <c r="F233" s="17">
        <f t="shared" si="78"/>
        <v>16</v>
      </c>
      <c r="G233" s="17">
        <f t="shared" si="78"/>
        <v>8</v>
      </c>
      <c r="H233" s="17">
        <f t="shared" si="78"/>
        <v>2</v>
      </c>
      <c r="I233" s="17">
        <f t="shared" si="78"/>
        <v>1</v>
      </c>
      <c r="J233" s="17">
        <f t="shared" si="78"/>
        <v>1</v>
      </c>
      <c r="K233" s="17">
        <f t="shared" si="78"/>
        <v>0</v>
      </c>
      <c r="L233" s="17">
        <f t="shared" si="78"/>
        <v>0</v>
      </c>
      <c r="M233" s="17">
        <f t="shared" si="78"/>
        <v>1</v>
      </c>
      <c r="N233" s="17">
        <f t="shared" si="78"/>
        <v>13</v>
      </c>
      <c r="O233" s="17">
        <f t="shared" si="78"/>
        <v>0</v>
      </c>
      <c r="P233" s="17">
        <f t="shared" si="78"/>
        <v>6</v>
      </c>
      <c r="Q233" s="17">
        <f t="shared" si="78"/>
        <v>4</v>
      </c>
      <c r="R233" s="17">
        <f t="shared" si="78"/>
        <v>1</v>
      </c>
      <c r="S233" s="17">
        <f t="shared" si="78"/>
        <v>1</v>
      </c>
      <c r="T233" s="17">
        <f t="shared" si="78"/>
        <v>6</v>
      </c>
      <c r="U233" s="17">
        <f t="shared" si="78"/>
        <v>0</v>
      </c>
      <c r="V233" s="150">
        <f t="shared" ref="V233" si="79">(H233+N233+Q233)/(F233+N233+Q233+O233)</f>
        <v>0.5757575757575758</v>
      </c>
      <c r="W233" s="150">
        <f t="shared" ref="W233" si="80">(I233+J233*2+K233*3+L233*4)/F233</f>
        <v>0.1875</v>
      </c>
      <c r="X233" s="150">
        <f t="shared" ref="X233" si="81">V233+W233</f>
        <v>0.7632575757575758</v>
      </c>
      <c r="Y233" s="151">
        <f t="shared" ref="Y233" si="82">H233/F233</f>
        <v>0.125</v>
      </c>
      <c r="Z233" s="119"/>
    </row>
    <row r="234" spans="1:26" x14ac:dyDescent="0.25">
      <c r="B234" s="149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50"/>
      <c r="W234" s="150"/>
      <c r="X234" s="150"/>
      <c r="Y234" s="151"/>
      <c r="Z234" s="119"/>
    </row>
    <row r="235" spans="1:26" x14ac:dyDescent="0.25">
      <c r="B235" s="149"/>
      <c r="C235" s="17" t="s">
        <v>91</v>
      </c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50"/>
      <c r="W235" s="150"/>
      <c r="X235" s="150"/>
      <c r="Y235" s="151"/>
      <c r="Z235" s="119"/>
    </row>
    <row r="236" spans="1:26" x14ac:dyDescent="0.25">
      <c r="B236" s="149"/>
      <c r="C236" s="10" t="s">
        <v>88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2"/>
      <c r="W236" s="12"/>
      <c r="X236" s="12"/>
      <c r="Y236" s="18"/>
      <c r="Z236" s="119"/>
    </row>
    <row r="237" spans="1:26" x14ac:dyDescent="0.25">
      <c r="B237" s="149"/>
      <c r="C237" s="10" t="s">
        <v>107</v>
      </c>
      <c r="D237" s="10"/>
      <c r="E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2"/>
      <c r="W237" s="12"/>
      <c r="X237" s="12"/>
      <c r="Y237" s="18"/>
      <c r="Z237" s="119"/>
    </row>
    <row r="238" spans="1:26" x14ac:dyDescent="0.25">
      <c r="B238" s="149"/>
      <c r="C238" s="1" t="s">
        <v>191</v>
      </c>
      <c r="D238" s="10"/>
      <c r="E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2"/>
      <c r="W238" s="12"/>
      <c r="X238" s="12"/>
      <c r="Y238" s="18"/>
      <c r="Z238" s="119"/>
    </row>
    <row r="239" spans="1:26" x14ac:dyDescent="0.25">
      <c r="B239" s="149"/>
      <c r="C239" s="10" t="s">
        <v>92</v>
      </c>
      <c r="D239" s="10"/>
      <c r="E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2"/>
      <c r="W239" s="12"/>
      <c r="X239" s="12"/>
      <c r="Y239" s="18"/>
      <c r="Z239" s="119"/>
    </row>
    <row r="240" spans="1:26" x14ac:dyDescent="0.25">
      <c r="B240" s="149"/>
      <c r="C240" s="10" t="s">
        <v>174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2"/>
      <c r="W240" s="12"/>
      <c r="X240" s="12"/>
      <c r="Y240" s="18"/>
      <c r="Z240" s="119"/>
    </row>
    <row r="241" spans="2:26" x14ac:dyDescent="0.25">
      <c r="B241" s="149"/>
      <c r="C241" s="10" t="s">
        <v>89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2"/>
      <c r="W241" s="12"/>
      <c r="X241" s="12"/>
      <c r="Y241" s="18"/>
      <c r="Z241" s="119"/>
    </row>
    <row r="242" spans="2:26" x14ac:dyDescent="0.25">
      <c r="B242" s="149"/>
      <c r="C242" s="17" t="s">
        <v>91</v>
      </c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50"/>
      <c r="W242" s="150"/>
      <c r="X242" s="150"/>
      <c r="Y242" s="151"/>
      <c r="Z242" s="119"/>
    </row>
    <row r="243" spans="2:26" x14ac:dyDescent="0.25">
      <c r="B243" s="149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152"/>
      <c r="W243" s="152"/>
      <c r="X243" s="152"/>
      <c r="Y243" s="153"/>
      <c r="Z243" s="119"/>
    </row>
    <row r="244" spans="2:26" ht="15.75" thickBot="1" x14ac:dyDescent="0.3">
      <c r="B244" s="154"/>
      <c r="C244" s="19" t="s">
        <v>93</v>
      </c>
      <c r="D244" s="19">
        <f t="shared" ref="D244:U244" si="83">D233+D242</f>
        <v>7</v>
      </c>
      <c r="E244" s="19">
        <f t="shared" si="83"/>
        <v>33</v>
      </c>
      <c r="F244" s="19">
        <f t="shared" si="83"/>
        <v>16</v>
      </c>
      <c r="G244" s="19">
        <f t="shared" si="83"/>
        <v>8</v>
      </c>
      <c r="H244" s="19">
        <f t="shared" si="83"/>
        <v>2</v>
      </c>
      <c r="I244" s="19">
        <f t="shared" si="83"/>
        <v>1</v>
      </c>
      <c r="J244" s="19">
        <f t="shared" si="83"/>
        <v>1</v>
      </c>
      <c r="K244" s="19">
        <f t="shared" si="83"/>
        <v>0</v>
      </c>
      <c r="L244" s="19">
        <f t="shared" si="83"/>
        <v>0</v>
      </c>
      <c r="M244" s="19">
        <f t="shared" si="83"/>
        <v>1</v>
      </c>
      <c r="N244" s="19">
        <f t="shared" si="83"/>
        <v>13</v>
      </c>
      <c r="O244" s="19">
        <f t="shared" si="83"/>
        <v>0</v>
      </c>
      <c r="P244" s="19">
        <f t="shared" si="83"/>
        <v>6</v>
      </c>
      <c r="Q244" s="19">
        <f t="shared" si="83"/>
        <v>4</v>
      </c>
      <c r="R244" s="19">
        <f t="shared" si="83"/>
        <v>1</v>
      </c>
      <c r="S244" s="19">
        <f t="shared" si="83"/>
        <v>1</v>
      </c>
      <c r="T244" s="19">
        <f t="shared" si="83"/>
        <v>6</v>
      </c>
      <c r="U244" s="19">
        <f t="shared" si="83"/>
        <v>0</v>
      </c>
      <c r="V244" s="21">
        <f t="shared" ref="V244" si="84">(H244+N244+Q244)/(F244+N244+Q244+O244)</f>
        <v>0.5757575757575758</v>
      </c>
      <c r="W244" s="21">
        <f t="shared" ref="W244" si="85">(I244+J244*2+K244*3+L244*4)/F244</f>
        <v>0.1875</v>
      </c>
      <c r="X244" s="21">
        <f t="shared" ref="X244" si="86">V244+W244</f>
        <v>0.7632575757575758</v>
      </c>
      <c r="Y244" s="22">
        <f t="shared" ref="Y244" si="87">H244/F244</f>
        <v>0.125</v>
      </c>
      <c r="Z244" s="119"/>
    </row>
    <row r="245" spans="2:26" x14ac:dyDescent="0.25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152"/>
      <c r="W245" s="152"/>
      <c r="X245" s="152"/>
      <c r="Y245" s="152"/>
      <c r="Z245" s="119"/>
    </row>
    <row r="246" spans="2:26" ht="15.75" thickBot="1" x14ac:dyDescent="0.3">
      <c r="V246" s="72"/>
      <c r="W246" s="72"/>
      <c r="X246" s="72"/>
      <c r="Y246" s="72"/>
      <c r="Z246" s="119"/>
    </row>
    <row r="247" spans="2:26" ht="18.75" x14ac:dyDescent="0.3">
      <c r="B247" s="73" t="s">
        <v>241</v>
      </c>
      <c r="C247" s="62" t="s">
        <v>90</v>
      </c>
      <c r="D247" s="62" t="s">
        <v>48</v>
      </c>
      <c r="E247" s="62" t="s">
        <v>49</v>
      </c>
      <c r="F247" s="62" t="s">
        <v>0</v>
      </c>
      <c r="G247" s="62" t="s">
        <v>1</v>
      </c>
      <c r="H247" s="62" t="s">
        <v>2</v>
      </c>
      <c r="I247" s="62" t="s">
        <v>9</v>
      </c>
      <c r="J247" s="62" t="s">
        <v>11</v>
      </c>
      <c r="K247" s="62" t="s">
        <v>50</v>
      </c>
      <c r="L247" s="62" t="s">
        <v>51</v>
      </c>
      <c r="M247" s="62" t="s">
        <v>3</v>
      </c>
      <c r="N247" s="62" t="s">
        <v>4</v>
      </c>
      <c r="O247" s="62" t="s">
        <v>52</v>
      </c>
      <c r="P247" s="62" t="s">
        <v>5</v>
      </c>
      <c r="Q247" s="62" t="s">
        <v>53</v>
      </c>
      <c r="R247" s="62" t="s">
        <v>54</v>
      </c>
      <c r="S247" s="62" t="s">
        <v>55</v>
      </c>
      <c r="T247" s="62" t="s">
        <v>56</v>
      </c>
      <c r="U247" s="62" t="s">
        <v>57</v>
      </c>
      <c r="V247" s="62" t="s">
        <v>58</v>
      </c>
      <c r="W247" s="62" t="s">
        <v>59</v>
      </c>
      <c r="X247" s="62" t="s">
        <v>60</v>
      </c>
      <c r="Y247" s="143" t="s">
        <v>61</v>
      </c>
      <c r="Z247" s="119"/>
    </row>
    <row r="248" spans="2:26" ht="18.75" x14ac:dyDescent="0.3">
      <c r="B248" s="74"/>
      <c r="C248" s="10" t="s">
        <v>80</v>
      </c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2"/>
      <c r="W248" s="12"/>
      <c r="X248" s="12"/>
      <c r="Y248" s="18"/>
      <c r="Z248" s="119"/>
    </row>
    <row r="249" spans="2:26" x14ac:dyDescent="0.25">
      <c r="B249" s="149"/>
      <c r="C249" s="10" t="s">
        <v>81</v>
      </c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2"/>
      <c r="W249" s="12"/>
      <c r="X249" s="12"/>
      <c r="Y249" s="18"/>
      <c r="Z249" s="119"/>
    </row>
    <row r="250" spans="2:26" x14ac:dyDescent="0.25">
      <c r="B250" s="149"/>
      <c r="C250" s="10" t="s">
        <v>82</v>
      </c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2"/>
      <c r="W250" s="12"/>
      <c r="X250" s="12"/>
      <c r="Y250" s="18"/>
      <c r="Z250" s="119"/>
    </row>
    <row r="251" spans="2:26" x14ac:dyDescent="0.25">
      <c r="B251" s="149"/>
      <c r="C251" s="17" t="s">
        <v>90</v>
      </c>
      <c r="D251" s="17">
        <f t="shared" ref="D251:U251" si="88">SUM(D248:D250)</f>
        <v>0</v>
      </c>
      <c r="E251" s="17">
        <f t="shared" si="88"/>
        <v>0</v>
      </c>
      <c r="F251" s="17">
        <f t="shared" si="88"/>
        <v>0</v>
      </c>
      <c r="G251" s="17">
        <f t="shared" si="88"/>
        <v>0</v>
      </c>
      <c r="H251" s="17">
        <f t="shared" si="88"/>
        <v>0</v>
      </c>
      <c r="I251" s="17">
        <f t="shared" si="88"/>
        <v>0</v>
      </c>
      <c r="J251" s="17">
        <f t="shared" si="88"/>
        <v>0</v>
      </c>
      <c r="K251" s="17">
        <f t="shared" si="88"/>
        <v>0</v>
      </c>
      <c r="L251" s="17">
        <f t="shared" si="88"/>
        <v>0</v>
      </c>
      <c r="M251" s="17">
        <f t="shared" si="88"/>
        <v>0</v>
      </c>
      <c r="N251" s="17">
        <f t="shared" si="88"/>
        <v>0</v>
      </c>
      <c r="O251" s="17">
        <f t="shared" si="88"/>
        <v>0</v>
      </c>
      <c r="P251" s="17">
        <f t="shared" si="88"/>
        <v>0</v>
      </c>
      <c r="Q251" s="17">
        <f t="shared" si="88"/>
        <v>0</v>
      </c>
      <c r="R251" s="17">
        <f t="shared" si="88"/>
        <v>0</v>
      </c>
      <c r="S251" s="17">
        <f t="shared" si="88"/>
        <v>0</v>
      </c>
      <c r="T251" s="17">
        <f t="shared" si="88"/>
        <v>0</v>
      </c>
      <c r="U251" s="17">
        <f t="shared" si="88"/>
        <v>0</v>
      </c>
      <c r="V251" s="150" t="e">
        <f t="shared" ref="V251" si="89">(H251+N251+Q251)/(F251+N251+Q251+O251)</f>
        <v>#DIV/0!</v>
      </c>
      <c r="W251" s="150" t="e">
        <f t="shared" ref="W251" si="90">(I251+J251*2+K251*3+L251*4)/F251</f>
        <v>#DIV/0!</v>
      </c>
      <c r="X251" s="150" t="e">
        <f t="shared" ref="X251" si="91">V251+W251</f>
        <v>#DIV/0!</v>
      </c>
      <c r="Y251" s="151" t="e">
        <f t="shared" ref="Y251" si="92">H251/F251</f>
        <v>#DIV/0!</v>
      </c>
      <c r="Z251" s="119"/>
    </row>
    <row r="252" spans="2:26" x14ac:dyDescent="0.25">
      <c r="B252" s="149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50"/>
      <c r="W252" s="150"/>
      <c r="X252" s="150"/>
      <c r="Y252" s="151"/>
      <c r="Z252" s="119"/>
    </row>
    <row r="253" spans="2:26" x14ac:dyDescent="0.25">
      <c r="B253" s="149"/>
      <c r="C253" s="17" t="s">
        <v>91</v>
      </c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50"/>
      <c r="W253" s="150"/>
      <c r="X253" s="150"/>
      <c r="Y253" s="151"/>
      <c r="Z253" s="119"/>
    </row>
    <row r="254" spans="2:26" x14ac:dyDescent="0.25">
      <c r="B254" s="149"/>
      <c r="C254" s="10" t="s">
        <v>88</v>
      </c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2"/>
      <c r="W254" s="12"/>
      <c r="X254" s="12"/>
      <c r="Y254" s="18"/>
      <c r="Z254" s="119"/>
    </row>
    <row r="255" spans="2:26" x14ac:dyDescent="0.25">
      <c r="B255" s="149"/>
      <c r="C255" s="10" t="s">
        <v>107</v>
      </c>
      <c r="D255" s="10"/>
      <c r="E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2"/>
      <c r="W255" s="12"/>
      <c r="X255" s="12"/>
      <c r="Y255" s="18"/>
      <c r="Z255" s="119"/>
    </row>
    <row r="256" spans="2:26" x14ac:dyDescent="0.25">
      <c r="B256" s="149"/>
      <c r="C256" s="1" t="s">
        <v>191</v>
      </c>
      <c r="D256" s="10"/>
      <c r="E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2"/>
      <c r="W256" s="12"/>
      <c r="X256" s="12"/>
      <c r="Y256" s="18"/>
      <c r="Z256" s="119"/>
    </row>
    <row r="257" spans="2:28" x14ac:dyDescent="0.25">
      <c r="B257" s="149"/>
      <c r="C257" s="10" t="s">
        <v>92</v>
      </c>
      <c r="D257" s="10"/>
      <c r="E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2"/>
      <c r="W257" s="12"/>
      <c r="X257" s="12"/>
      <c r="Y257" s="18"/>
      <c r="Z257" s="119"/>
    </row>
    <row r="258" spans="2:28" x14ac:dyDescent="0.25">
      <c r="B258" s="149"/>
      <c r="C258" s="10" t="s">
        <v>174</v>
      </c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2"/>
      <c r="W258" s="12"/>
      <c r="X258" s="12"/>
      <c r="Y258" s="18"/>
      <c r="Z258" s="119"/>
    </row>
    <row r="259" spans="2:28" x14ac:dyDescent="0.25">
      <c r="B259" s="149"/>
      <c r="C259" s="10" t="s">
        <v>89</v>
      </c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2"/>
      <c r="W259" s="12"/>
      <c r="X259" s="12"/>
      <c r="Y259" s="18"/>
      <c r="Z259" s="119"/>
    </row>
    <row r="260" spans="2:28" x14ac:dyDescent="0.25">
      <c r="B260" s="149"/>
      <c r="C260" s="17" t="s">
        <v>91</v>
      </c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50"/>
      <c r="W260" s="150"/>
      <c r="X260" s="150"/>
      <c r="Y260" s="151"/>
      <c r="Z260" s="119"/>
    </row>
    <row r="261" spans="2:28" x14ac:dyDescent="0.25">
      <c r="B261" s="149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152"/>
      <c r="W261" s="152"/>
      <c r="X261" s="152"/>
      <c r="Y261" s="153"/>
      <c r="Z261" s="119"/>
    </row>
    <row r="262" spans="2:28" ht="15.75" thickBot="1" x14ac:dyDescent="0.3">
      <c r="B262" s="154"/>
      <c r="C262" s="19" t="s">
        <v>93</v>
      </c>
      <c r="D262" s="19">
        <f t="shared" ref="D262:U262" si="93">D251+D260</f>
        <v>0</v>
      </c>
      <c r="E262" s="19">
        <f t="shared" si="93"/>
        <v>0</v>
      </c>
      <c r="F262" s="19">
        <f t="shared" si="93"/>
        <v>0</v>
      </c>
      <c r="G262" s="19">
        <f t="shared" si="93"/>
        <v>0</v>
      </c>
      <c r="H262" s="19">
        <f t="shared" si="93"/>
        <v>0</v>
      </c>
      <c r="I262" s="19">
        <f t="shared" si="93"/>
        <v>0</v>
      </c>
      <c r="J262" s="19">
        <f t="shared" si="93"/>
        <v>0</v>
      </c>
      <c r="K262" s="19">
        <f t="shared" si="93"/>
        <v>0</v>
      </c>
      <c r="L262" s="19">
        <f t="shared" si="93"/>
        <v>0</v>
      </c>
      <c r="M262" s="19">
        <f t="shared" si="93"/>
        <v>0</v>
      </c>
      <c r="N262" s="19">
        <f t="shared" si="93"/>
        <v>0</v>
      </c>
      <c r="O262" s="19">
        <f t="shared" si="93"/>
        <v>0</v>
      </c>
      <c r="P262" s="19">
        <f t="shared" si="93"/>
        <v>0</v>
      </c>
      <c r="Q262" s="19">
        <f t="shared" si="93"/>
        <v>0</v>
      </c>
      <c r="R262" s="19">
        <f t="shared" si="93"/>
        <v>0</v>
      </c>
      <c r="S262" s="19">
        <f t="shared" si="93"/>
        <v>0</v>
      </c>
      <c r="T262" s="19">
        <f t="shared" si="93"/>
        <v>0</v>
      </c>
      <c r="U262" s="19">
        <f t="shared" si="93"/>
        <v>0</v>
      </c>
      <c r="V262" s="21" t="e">
        <f t="shared" ref="V262" si="94">(H262+N262+Q262)/(F262+N262+Q262+O262)</f>
        <v>#DIV/0!</v>
      </c>
      <c r="W262" s="21" t="e">
        <f t="shared" ref="W262" si="95">(I262+J262*2+K262*3+L262*4)/F262</f>
        <v>#DIV/0!</v>
      </c>
      <c r="X262" s="21" t="e">
        <f t="shared" ref="X262" si="96">V262+W262</f>
        <v>#DIV/0!</v>
      </c>
      <c r="Y262" s="22" t="e">
        <f t="shared" ref="Y262" si="97">H262/F262</f>
        <v>#DIV/0!</v>
      </c>
      <c r="Z262" s="119"/>
    </row>
    <row r="263" spans="2:28" x14ac:dyDescent="0.25">
      <c r="V263" s="72"/>
      <c r="W263" s="72"/>
      <c r="X263" s="72"/>
      <c r="Y263" s="72"/>
      <c r="Z263" s="119"/>
    </row>
    <row r="264" spans="2:28" ht="15.75" thickBot="1" x14ac:dyDescent="0.3">
      <c r="V264" s="72"/>
      <c r="W264" s="72"/>
      <c r="X264" s="72"/>
      <c r="Y264" s="72"/>
      <c r="Z264" s="119"/>
    </row>
    <row r="265" spans="2:28" ht="18.75" x14ac:dyDescent="0.3">
      <c r="B265" s="73" t="s">
        <v>22</v>
      </c>
      <c r="C265" s="62" t="s">
        <v>90</v>
      </c>
      <c r="D265" s="62" t="s">
        <v>48</v>
      </c>
      <c r="E265" s="62" t="s">
        <v>49</v>
      </c>
      <c r="F265" s="62" t="s">
        <v>0</v>
      </c>
      <c r="G265" s="62" t="s">
        <v>1</v>
      </c>
      <c r="H265" s="62" t="s">
        <v>2</v>
      </c>
      <c r="I265" s="62" t="s">
        <v>9</v>
      </c>
      <c r="J265" s="62" t="s">
        <v>11</v>
      </c>
      <c r="K265" s="62" t="s">
        <v>50</v>
      </c>
      <c r="L265" s="62" t="s">
        <v>51</v>
      </c>
      <c r="M265" s="62" t="s">
        <v>3</v>
      </c>
      <c r="N265" s="62" t="s">
        <v>4</v>
      </c>
      <c r="O265" s="62" t="s">
        <v>52</v>
      </c>
      <c r="P265" s="62" t="s">
        <v>5</v>
      </c>
      <c r="Q265" s="62" t="s">
        <v>53</v>
      </c>
      <c r="R265" s="62" t="s">
        <v>54</v>
      </c>
      <c r="S265" s="62" t="s">
        <v>55</v>
      </c>
      <c r="T265" s="62" t="s">
        <v>56</v>
      </c>
      <c r="U265" s="62" t="s">
        <v>57</v>
      </c>
      <c r="V265" s="62" t="s">
        <v>58</v>
      </c>
      <c r="W265" s="62" t="s">
        <v>59</v>
      </c>
      <c r="X265" s="62" t="s">
        <v>60</v>
      </c>
      <c r="Y265" s="143" t="s">
        <v>61</v>
      </c>
      <c r="Z265" s="119"/>
    </row>
    <row r="266" spans="2:28" ht="15" customHeight="1" x14ac:dyDescent="0.3">
      <c r="B266" s="74" t="s">
        <v>95</v>
      </c>
      <c r="C266" s="10" t="s">
        <v>79</v>
      </c>
      <c r="D266" s="10">
        <f>'May Update'!C24</f>
        <v>8</v>
      </c>
      <c r="E266" s="10">
        <f>'May Update'!D24</f>
        <v>24</v>
      </c>
      <c r="F266" s="10">
        <f>'May Update'!E24</f>
        <v>17</v>
      </c>
      <c r="G266" s="10">
        <f>'May Update'!F24</f>
        <v>6</v>
      </c>
      <c r="H266" s="10">
        <f>'May Update'!G24</f>
        <v>7</v>
      </c>
      <c r="I266" s="10">
        <f>'May Update'!H24</f>
        <v>4</v>
      </c>
      <c r="J266" s="10">
        <f>'May Update'!I24</f>
        <v>2</v>
      </c>
      <c r="K266" s="10">
        <f>'May Update'!J24</f>
        <v>0</v>
      </c>
      <c r="L266" s="10">
        <f>'May Update'!K24</f>
        <v>1</v>
      </c>
      <c r="M266" s="10">
        <f>'May Update'!L24</f>
        <v>6</v>
      </c>
      <c r="N266" s="10">
        <f>'May Update'!M24</f>
        <v>7</v>
      </c>
      <c r="O266" s="10">
        <f>'May Update'!N24</f>
        <v>0</v>
      </c>
      <c r="P266" s="10">
        <f>'May Update'!O24</f>
        <v>3</v>
      </c>
      <c r="Q266" s="10">
        <f>'May Update'!P24</f>
        <v>0</v>
      </c>
      <c r="R266" s="10">
        <f>'May Update'!Q24</f>
        <v>0</v>
      </c>
      <c r="S266" s="10">
        <f>'May Update'!R24</f>
        <v>0</v>
      </c>
      <c r="T266" s="10">
        <f>'May Update'!S24</f>
        <v>1</v>
      </c>
      <c r="U266" s="10">
        <f>'May Update'!T24</f>
        <v>0</v>
      </c>
      <c r="V266" s="12">
        <f>'May Update'!U24</f>
        <v>0.58333333333333337</v>
      </c>
      <c r="W266" s="12">
        <f>'May Update'!V24</f>
        <v>0.70588235294117652</v>
      </c>
      <c r="X266" s="12">
        <f>'May Update'!W24</f>
        <v>1.2892156862745099</v>
      </c>
      <c r="Y266" s="18">
        <f>'May Update'!X24</f>
        <v>0.41176470588235292</v>
      </c>
      <c r="Z266" s="119"/>
    </row>
    <row r="267" spans="2:28" ht="15" customHeight="1" x14ac:dyDescent="0.25">
      <c r="B267" s="149"/>
      <c r="C267" s="10" t="s">
        <v>80</v>
      </c>
      <c r="D267" s="10">
        <f>'June Update'!C28</f>
        <v>3</v>
      </c>
      <c r="E267" s="10">
        <f>'June Update'!D28</f>
        <v>11</v>
      </c>
      <c r="F267" s="10">
        <f>'June Update'!E28</f>
        <v>9</v>
      </c>
      <c r="G267" s="10">
        <f>'June Update'!F28</f>
        <v>0</v>
      </c>
      <c r="H267" s="10">
        <f>'June Update'!G28</f>
        <v>2</v>
      </c>
      <c r="I267" s="10">
        <f>'June Update'!H28</f>
        <v>2</v>
      </c>
      <c r="J267" s="10">
        <f>'June Update'!I28</f>
        <v>0</v>
      </c>
      <c r="K267" s="10">
        <f>'June Update'!J28</f>
        <v>0</v>
      </c>
      <c r="L267" s="10">
        <f>'June Update'!K28</f>
        <v>0</v>
      </c>
      <c r="M267" s="10">
        <f>'June Update'!L28</f>
        <v>0</v>
      </c>
      <c r="N267" s="10">
        <f>'June Update'!M28</f>
        <v>2</v>
      </c>
      <c r="O267" s="10">
        <f>'June Update'!N28</f>
        <v>0</v>
      </c>
      <c r="P267" s="10">
        <f>'June Update'!O28</f>
        <v>5</v>
      </c>
      <c r="Q267" s="10">
        <f>'June Update'!P28</f>
        <v>0</v>
      </c>
      <c r="R267" s="10">
        <f>'June Update'!Q28</f>
        <v>0</v>
      </c>
      <c r="S267" s="10">
        <f>'June Update'!R28</f>
        <v>0</v>
      </c>
      <c r="T267" s="10">
        <f>'June Update'!S28</f>
        <v>0</v>
      </c>
      <c r="U267" s="10">
        <f>'June Update'!T28</f>
        <v>0</v>
      </c>
      <c r="V267" s="12">
        <f>'June Update'!U28</f>
        <v>0.36399999999999999</v>
      </c>
      <c r="W267" s="12">
        <f>'June Update'!V28</f>
        <v>0.222</v>
      </c>
      <c r="X267" s="12">
        <f>'June Update'!W28</f>
        <v>0.58599999999999997</v>
      </c>
      <c r="Y267" s="18">
        <f>'June Update'!X28</f>
        <v>0.222</v>
      </c>
      <c r="Z267" s="119"/>
    </row>
    <row r="268" spans="2:28" ht="15" customHeight="1" x14ac:dyDescent="0.25">
      <c r="B268" s="149"/>
      <c r="C268" s="10" t="s">
        <v>81</v>
      </c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2"/>
      <c r="W268" s="12"/>
      <c r="X268" s="12"/>
      <c r="Y268" s="18"/>
      <c r="Z268" s="119"/>
    </row>
    <row r="269" spans="2:28" x14ac:dyDescent="0.25">
      <c r="B269" s="149"/>
      <c r="C269" s="10" t="s">
        <v>82</v>
      </c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2"/>
      <c r="W269" s="12"/>
      <c r="X269" s="12"/>
      <c r="Y269" s="18"/>
      <c r="Z269" s="119"/>
    </row>
    <row r="270" spans="2:28" ht="18.75" x14ac:dyDescent="0.3">
      <c r="B270" s="149"/>
      <c r="C270" s="17" t="s">
        <v>90</v>
      </c>
      <c r="D270" s="17">
        <f>SUM(D266:D269)</f>
        <v>11</v>
      </c>
      <c r="E270" s="17">
        <f t="shared" ref="E270:U270" si="98">SUM(E266:E269)</f>
        <v>35</v>
      </c>
      <c r="F270" s="17">
        <f t="shared" si="98"/>
        <v>26</v>
      </c>
      <c r="G270" s="17">
        <f t="shared" si="98"/>
        <v>6</v>
      </c>
      <c r="H270" s="17">
        <f t="shared" si="98"/>
        <v>9</v>
      </c>
      <c r="I270" s="17">
        <f t="shared" si="98"/>
        <v>6</v>
      </c>
      <c r="J270" s="17">
        <f t="shared" si="98"/>
        <v>2</v>
      </c>
      <c r="K270" s="17">
        <f t="shared" si="98"/>
        <v>0</v>
      </c>
      <c r="L270" s="17">
        <f t="shared" si="98"/>
        <v>1</v>
      </c>
      <c r="M270" s="17">
        <f t="shared" si="98"/>
        <v>6</v>
      </c>
      <c r="N270" s="17">
        <f t="shared" si="98"/>
        <v>9</v>
      </c>
      <c r="O270" s="17">
        <f t="shared" si="98"/>
        <v>0</v>
      </c>
      <c r="P270" s="17">
        <f t="shared" si="98"/>
        <v>8</v>
      </c>
      <c r="Q270" s="17">
        <f t="shared" si="98"/>
        <v>0</v>
      </c>
      <c r="R270" s="17">
        <f t="shared" si="98"/>
        <v>0</v>
      </c>
      <c r="S270" s="17">
        <f t="shared" si="98"/>
        <v>0</v>
      </c>
      <c r="T270" s="17">
        <f t="shared" si="98"/>
        <v>1</v>
      </c>
      <c r="U270" s="17">
        <f t="shared" si="98"/>
        <v>0</v>
      </c>
      <c r="V270" s="150">
        <f t="shared" ref="V270" si="99">(H270+N270+Q270)/(F270+N270+Q270+O270)</f>
        <v>0.51428571428571423</v>
      </c>
      <c r="W270" s="150">
        <f t="shared" ref="W270" si="100">(I270+J270*2+K270*3+L270*4)/F270</f>
        <v>0.53846153846153844</v>
      </c>
      <c r="X270" s="150">
        <f t="shared" ref="X270" si="101">V270+W270</f>
        <v>1.0527472527472526</v>
      </c>
      <c r="Y270" s="151">
        <f t="shared" ref="Y270" si="102">H270/F270</f>
        <v>0.34615384615384615</v>
      </c>
      <c r="Z270" s="119"/>
      <c r="AB270" s="75"/>
    </row>
    <row r="271" spans="2:28" ht="18.75" x14ac:dyDescent="0.3">
      <c r="B271" s="149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50"/>
      <c r="W271" s="150"/>
      <c r="X271" s="150"/>
      <c r="Y271" s="151"/>
      <c r="Z271" s="119"/>
      <c r="AB271" s="75"/>
    </row>
    <row r="272" spans="2:28" x14ac:dyDescent="0.25">
      <c r="B272" s="149"/>
      <c r="C272" s="17" t="s">
        <v>91</v>
      </c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50"/>
      <c r="W272" s="150"/>
      <c r="X272" s="150"/>
      <c r="Y272" s="151"/>
      <c r="Z272" s="119"/>
    </row>
    <row r="273" spans="2:26" x14ac:dyDescent="0.25">
      <c r="B273" s="149"/>
      <c r="C273" s="10" t="s">
        <v>88</v>
      </c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2"/>
      <c r="W273" s="12"/>
      <c r="X273" s="12"/>
      <c r="Y273" s="18"/>
      <c r="Z273" s="119"/>
    </row>
    <row r="274" spans="2:26" x14ac:dyDescent="0.25">
      <c r="B274" s="149"/>
      <c r="C274" s="10" t="s">
        <v>107</v>
      </c>
      <c r="D274" s="10"/>
      <c r="E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2"/>
      <c r="W274" s="12"/>
      <c r="X274" s="12"/>
      <c r="Y274" s="18"/>
      <c r="Z274" s="119"/>
    </row>
    <row r="275" spans="2:26" x14ac:dyDescent="0.25">
      <c r="B275" s="149"/>
      <c r="C275" s="1" t="s">
        <v>191</v>
      </c>
      <c r="D275" s="10"/>
      <c r="E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2"/>
      <c r="W275" s="12"/>
      <c r="X275" s="12"/>
      <c r="Y275" s="18"/>
      <c r="Z275" s="119"/>
    </row>
    <row r="276" spans="2:26" x14ac:dyDescent="0.25">
      <c r="B276" s="149"/>
      <c r="C276" s="10" t="s">
        <v>92</v>
      </c>
      <c r="D276" s="10"/>
      <c r="E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2"/>
      <c r="W276" s="12"/>
      <c r="X276" s="12"/>
      <c r="Y276" s="18"/>
      <c r="Z276" s="119"/>
    </row>
    <row r="277" spans="2:26" x14ac:dyDescent="0.25">
      <c r="B277" s="149"/>
      <c r="C277" s="10" t="s">
        <v>174</v>
      </c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2"/>
      <c r="W277" s="12"/>
      <c r="X277" s="12"/>
      <c r="Y277" s="18"/>
      <c r="Z277" s="119"/>
    </row>
    <row r="278" spans="2:26" x14ac:dyDescent="0.25">
      <c r="B278" s="149"/>
      <c r="C278" s="10" t="s">
        <v>89</v>
      </c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2"/>
      <c r="W278" s="12"/>
      <c r="X278" s="12"/>
      <c r="Y278" s="18"/>
      <c r="Z278" s="119"/>
    </row>
    <row r="279" spans="2:26" x14ac:dyDescent="0.25">
      <c r="B279" s="149"/>
      <c r="C279" s="17" t="s">
        <v>91</v>
      </c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50"/>
      <c r="W279" s="150"/>
      <c r="X279" s="150"/>
      <c r="Y279" s="151"/>
      <c r="Z279" s="119"/>
    </row>
    <row r="280" spans="2:26" x14ac:dyDescent="0.25">
      <c r="B280" s="149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152"/>
      <c r="W280" s="152"/>
      <c r="X280" s="152"/>
      <c r="Y280" s="153"/>
      <c r="Z280" s="119"/>
    </row>
    <row r="281" spans="2:26" ht="15.75" thickBot="1" x14ac:dyDescent="0.3">
      <c r="B281" s="154"/>
      <c r="C281" s="19" t="s">
        <v>93</v>
      </c>
      <c r="D281" s="19">
        <f t="shared" ref="D281:U281" si="103">D270+D279</f>
        <v>11</v>
      </c>
      <c r="E281" s="19">
        <f t="shared" si="103"/>
        <v>35</v>
      </c>
      <c r="F281" s="19">
        <f t="shared" si="103"/>
        <v>26</v>
      </c>
      <c r="G281" s="19">
        <f t="shared" si="103"/>
        <v>6</v>
      </c>
      <c r="H281" s="19">
        <f t="shared" si="103"/>
        <v>9</v>
      </c>
      <c r="I281" s="19">
        <f t="shared" si="103"/>
        <v>6</v>
      </c>
      <c r="J281" s="19">
        <f t="shared" si="103"/>
        <v>2</v>
      </c>
      <c r="K281" s="19">
        <f t="shared" si="103"/>
        <v>0</v>
      </c>
      <c r="L281" s="19">
        <f t="shared" si="103"/>
        <v>1</v>
      </c>
      <c r="M281" s="19">
        <f t="shared" si="103"/>
        <v>6</v>
      </c>
      <c r="N281" s="19">
        <f t="shared" si="103"/>
        <v>9</v>
      </c>
      <c r="O281" s="19">
        <f t="shared" si="103"/>
        <v>0</v>
      </c>
      <c r="P281" s="19">
        <f t="shared" si="103"/>
        <v>8</v>
      </c>
      <c r="Q281" s="19">
        <f t="shared" si="103"/>
        <v>0</v>
      </c>
      <c r="R281" s="19">
        <f t="shared" si="103"/>
        <v>0</v>
      </c>
      <c r="S281" s="19">
        <f t="shared" si="103"/>
        <v>0</v>
      </c>
      <c r="T281" s="19">
        <f t="shared" si="103"/>
        <v>1</v>
      </c>
      <c r="U281" s="19">
        <f t="shared" si="103"/>
        <v>0</v>
      </c>
      <c r="V281" s="21">
        <f t="shared" ref="V281" si="104">(H281+N281+Q281)/(F281+N281+Q281+O281)</f>
        <v>0.51428571428571423</v>
      </c>
      <c r="W281" s="21">
        <f t="shared" ref="W281" si="105">(I281+J281*2+K281*3+L281*4)/F281</f>
        <v>0.53846153846153844</v>
      </c>
      <c r="X281" s="21">
        <f t="shared" ref="X281" si="106">V281+W281</f>
        <v>1.0527472527472526</v>
      </c>
      <c r="Y281" s="22">
        <f t="shared" ref="Y281" si="107">H281/F281</f>
        <v>0.34615384615384615</v>
      </c>
      <c r="Z281" s="119"/>
    </row>
    <row r="282" spans="2:26" x14ac:dyDescent="0.25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155"/>
      <c r="W282" s="155"/>
      <c r="X282" s="155"/>
      <c r="Y282" s="155"/>
      <c r="Z282" s="119"/>
    </row>
    <row r="283" spans="2:26" ht="15.75" thickBot="1" x14ac:dyDescent="0.3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12"/>
      <c r="W283" s="12"/>
      <c r="X283" s="12"/>
      <c r="Y283" s="12"/>
      <c r="Z283" s="119"/>
    </row>
    <row r="284" spans="2:26" ht="18.75" x14ac:dyDescent="0.3">
      <c r="B284" s="73" t="s">
        <v>29</v>
      </c>
      <c r="C284" s="62" t="s">
        <v>90</v>
      </c>
      <c r="D284" s="62" t="s">
        <v>48</v>
      </c>
      <c r="E284" s="62" t="s">
        <v>49</v>
      </c>
      <c r="F284" s="62" t="s">
        <v>0</v>
      </c>
      <c r="G284" s="62" t="s">
        <v>1</v>
      </c>
      <c r="H284" s="62" t="s">
        <v>2</v>
      </c>
      <c r="I284" s="62" t="s">
        <v>9</v>
      </c>
      <c r="J284" s="62" t="s">
        <v>11</v>
      </c>
      <c r="K284" s="62" t="s">
        <v>50</v>
      </c>
      <c r="L284" s="62" t="s">
        <v>51</v>
      </c>
      <c r="M284" s="62" t="s">
        <v>3</v>
      </c>
      <c r="N284" s="62" t="s">
        <v>4</v>
      </c>
      <c r="O284" s="62" t="s">
        <v>52</v>
      </c>
      <c r="P284" s="62" t="s">
        <v>5</v>
      </c>
      <c r="Q284" s="62" t="s">
        <v>53</v>
      </c>
      <c r="R284" s="62" t="s">
        <v>54</v>
      </c>
      <c r="S284" s="62" t="s">
        <v>55</v>
      </c>
      <c r="T284" s="62" t="s">
        <v>56</v>
      </c>
      <c r="U284" s="62" t="s">
        <v>57</v>
      </c>
      <c r="V284" s="62" t="s">
        <v>58</v>
      </c>
      <c r="W284" s="62" t="s">
        <v>59</v>
      </c>
      <c r="X284" s="62" t="s">
        <v>60</v>
      </c>
      <c r="Y284" s="143" t="s">
        <v>61</v>
      </c>
      <c r="Z284" s="119"/>
    </row>
    <row r="285" spans="2:26" ht="15" customHeight="1" x14ac:dyDescent="0.3">
      <c r="B285" s="74" t="s">
        <v>105</v>
      </c>
      <c r="C285" s="10" t="s">
        <v>79</v>
      </c>
      <c r="D285" s="10">
        <f>'May Update'!C25</f>
        <v>5</v>
      </c>
      <c r="E285" s="10">
        <f>'May Update'!D25</f>
        <v>14</v>
      </c>
      <c r="F285" s="10">
        <f>'May Update'!E25</f>
        <v>12</v>
      </c>
      <c r="G285" s="10">
        <f>'May Update'!F25</f>
        <v>1</v>
      </c>
      <c r="H285" s="10">
        <f>'May Update'!G25</f>
        <v>3</v>
      </c>
      <c r="I285" s="10">
        <f>'May Update'!H25</f>
        <v>2</v>
      </c>
      <c r="J285" s="10">
        <f>'May Update'!I25</f>
        <v>0</v>
      </c>
      <c r="K285" s="10">
        <f>'May Update'!J25</f>
        <v>0</v>
      </c>
      <c r="L285" s="10">
        <f>'May Update'!K25</f>
        <v>1</v>
      </c>
      <c r="M285" s="10">
        <f>'May Update'!L25</f>
        <v>7</v>
      </c>
      <c r="N285" s="10">
        <f>'May Update'!M25</f>
        <v>1</v>
      </c>
      <c r="O285" s="10">
        <f>'May Update'!N25</f>
        <v>0</v>
      </c>
      <c r="P285" s="10">
        <f>'May Update'!O25</f>
        <v>2</v>
      </c>
      <c r="Q285" s="10">
        <f>'May Update'!P25</f>
        <v>1</v>
      </c>
      <c r="R285" s="10">
        <f>'May Update'!Q25</f>
        <v>0</v>
      </c>
      <c r="S285" s="10">
        <f>'May Update'!R25</f>
        <v>0</v>
      </c>
      <c r="T285" s="10">
        <f>'May Update'!S25</f>
        <v>0</v>
      </c>
      <c r="U285" s="10">
        <f>'May Update'!T25</f>
        <v>0</v>
      </c>
      <c r="V285" s="12">
        <f>'May Update'!U25</f>
        <v>0.35714285714285715</v>
      </c>
      <c r="W285" s="12">
        <f>'May Update'!V25</f>
        <v>0.5</v>
      </c>
      <c r="X285" s="12">
        <f>'May Update'!W25</f>
        <v>0.85714285714285721</v>
      </c>
      <c r="Y285" s="18">
        <f>'May Update'!X25</f>
        <v>0.25</v>
      </c>
      <c r="Z285" s="119"/>
    </row>
    <row r="286" spans="2:26" ht="15" customHeight="1" x14ac:dyDescent="0.25">
      <c r="B286" s="149"/>
      <c r="C286" s="10" t="s">
        <v>80</v>
      </c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2"/>
      <c r="W286" s="12"/>
      <c r="X286" s="12"/>
      <c r="Y286" s="18"/>
      <c r="Z286" s="119"/>
    </row>
    <row r="287" spans="2:26" ht="15" customHeight="1" x14ac:dyDescent="0.25">
      <c r="B287" s="149"/>
      <c r="C287" s="10" t="s">
        <v>81</v>
      </c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2"/>
      <c r="W287" s="12"/>
      <c r="X287" s="12"/>
      <c r="Y287" s="18"/>
      <c r="Z287" s="119"/>
    </row>
    <row r="288" spans="2:26" x14ac:dyDescent="0.25">
      <c r="B288" s="149"/>
      <c r="C288" s="10" t="s">
        <v>82</v>
      </c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2"/>
      <c r="W288" s="12"/>
      <c r="X288" s="12"/>
      <c r="Y288" s="18"/>
      <c r="Z288" s="119"/>
    </row>
    <row r="289" spans="2:26" x14ac:dyDescent="0.25">
      <c r="B289" s="149"/>
      <c r="C289" s="17" t="s">
        <v>90</v>
      </c>
      <c r="D289" s="17">
        <f>SUM(D285:D288)</f>
        <v>5</v>
      </c>
      <c r="E289" s="17">
        <f t="shared" ref="E289:U289" si="108">SUM(E285:E288)</f>
        <v>14</v>
      </c>
      <c r="F289" s="17">
        <f t="shared" si="108"/>
        <v>12</v>
      </c>
      <c r="G289" s="17">
        <f t="shared" si="108"/>
        <v>1</v>
      </c>
      <c r="H289" s="17">
        <f t="shared" si="108"/>
        <v>3</v>
      </c>
      <c r="I289" s="17">
        <f t="shared" si="108"/>
        <v>2</v>
      </c>
      <c r="J289" s="17">
        <f t="shared" si="108"/>
        <v>0</v>
      </c>
      <c r="K289" s="17">
        <f t="shared" si="108"/>
        <v>0</v>
      </c>
      <c r="L289" s="17">
        <f t="shared" si="108"/>
        <v>1</v>
      </c>
      <c r="M289" s="17">
        <f t="shared" si="108"/>
        <v>7</v>
      </c>
      <c r="N289" s="17">
        <f t="shared" si="108"/>
        <v>1</v>
      </c>
      <c r="O289" s="17">
        <f t="shared" si="108"/>
        <v>0</v>
      </c>
      <c r="P289" s="17">
        <f t="shared" si="108"/>
        <v>2</v>
      </c>
      <c r="Q289" s="17">
        <f t="shared" si="108"/>
        <v>1</v>
      </c>
      <c r="R289" s="17">
        <f t="shared" si="108"/>
        <v>0</v>
      </c>
      <c r="S289" s="17">
        <f t="shared" si="108"/>
        <v>0</v>
      </c>
      <c r="T289" s="17">
        <f t="shared" si="108"/>
        <v>0</v>
      </c>
      <c r="U289" s="17">
        <f t="shared" si="108"/>
        <v>0</v>
      </c>
      <c r="V289" s="150">
        <f t="shared" ref="V289" si="109">(H289+N289+Q289)/(F289+N289+Q289+O289)</f>
        <v>0.35714285714285715</v>
      </c>
      <c r="W289" s="150">
        <v>0.85699999999999998</v>
      </c>
      <c r="X289" s="150">
        <f t="shared" ref="X289" si="110">V289+W289</f>
        <v>1.2141428571428572</v>
      </c>
      <c r="Y289" s="151">
        <f t="shared" ref="Y289" si="111">H289/F289</f>
        <v>0.25</v>
      </c>
      <c r="Z289" s="119"/>
    </row>
    <row r="290" spans="2:26" x14ac:dyDescent="0.25">
      <c r="B290" s="149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50"/>
      <c r="W290" s="150"/>
      <c r="X290" s="150"/>
      <c r="Y290" s="151"/>
      <c r="Z290" s="119"/>
    </row>
    <row r="291" spans="2:26" x14ac:dyDescent="0.25">
      <c r="B291" s="149"/>
      <c r="C291" s="17" t="s">
        <v>91</v>
      </c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50"/>
      <c r="W291" s="150"/>
      <c r="X291" s="150"/>
      <c r="Y291" s="151"/>
      <c r="Z291" s="119"/>
    </row>
    <row r="292" spans="2:26" x14ac:dyDescent="0.25">
      <c r="B292" s="149"/>
      <c r="C292" s="10" t="s">
        <v>88</v>
      </c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2"/>
      <c r="W292" s="12"/>
      <c r="X292" s="12"/>
      <c r="Y292" s="18"/>
      <c r="Z292" s="119"/>
    </row>
    <row r="293" spans="2:26" x14ac:dyDescent="0.25">
      <c r="B293" s="149"/>
      <c r="C293" s="10" t="s">
        <v>107</v>
      </c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2"/>
      <c r="W293" s="12"/>
      <c r="X293" s="12"/>
      <c r="Y293" s="18"/>
      <c r="Z293" s="119"/>
    </row>
    <row r="294" spans="2:26" x14ac:dyDescent="0.25">
      <c r="B294" s="149"/>
      <c r="C294" s="1" t="s">
        <v>191</v>
      </c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2"/>
      <c r="W294" s="12"/>
      <c r="X294" s="12"/>
      <c r="Y294" s="18"/>
      <c r="Z294" s="119"/>
    </row>
    <row r="295" spans="2:26" x14ac:dyDescent="0.25">
      <c r="B295" s="149"/>
      <c r="C295" s="10" t="s">
        <v>92</v>
      </c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2"/>
      <c r="W295" s="12"/>
      <c r="X295" s="12"/>
      <c r="Y295" s="18"/>
      <c r="Z295" s="119"/>
    </row>
    <row r="296" spans="2:26" x14ac:dyDescent="0.25">
      <c r="B296" s="149"/>
      <c r="C296" s="10" t="s">
        <v>174</v>
      </c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2"/>
      <c r="W296" s="12"/>
      <c r="X296" s="12"/>
      <c r="Y296" s="18"/>
      <c r="Z296" s="119"/>
    </row>
    <row r="297" spans="2:26" x14ac:dyDescent="0.25">
      <c r="B297" s="149"/>
      <c r="C297" s="10" t="s">
        <v>89</v>
      </c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2"/>
      <c r="W297" s="12"/>
      <c r="X297" s="12"/>
      <c r="Y297" s="18"/>
      <c r="Z297" s="119"/>
    </row>
    <row r="298" spans="2:26" x14ac:dyDescent="0.25">
      <c r="B298" s="149"/>
      <c r="C298" s="17" t="s">
        <v>91</v>
      </c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50"/>
      <c r="W298" s="150"/>
      <c r="X298" s="150"/>
      <c r="Y298" s="151"/>
      <c r="Z298" s="119"/>
    </row>
    <row r="299" spans="2:26" x14ac:dyDescent="0.25">
      <c r="B299" s="149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152"/>
      <c r="W299" s="152"/>
      <c r="X299" s="152"/>
      <c r="Y299" s="153"/>
      <c r="Z299" s="119"/>
    </row>
    <row r="300" spans="2:26" ht="15.75" thickBot="1" x14ac:dyDescent="0.3">
      <c r="B300" s="154"/>
      <c r="C300" s="19" t="s">
        <v>93</v>
      </c>
      <c r="D300" s="19">
        <f t="shared" ref="D300:U300" si="112">D289+D298</f>
        <v>5</v>
      </c>
      <c r="E300" s="19">
        <f t="shared" si="112"/>
        <v>14</v>
      </c>
      <c r="F300" s="19">
        <f t="shared" si="112"/>
        <v>12</v>
      </c>
      <c r="G300" s="19">
        <f t="shared" si="112"/>
        <v>1</v>
      </c>
      <c r="H300" s="19">
        <f t="shared" si="112"/>
        <v>3</v>
      </c>
      <c r="I300" s="19">
        <f t="shared" si="112"/>
        <v>2</v>
      </c>
      <c r="J300" s="19">
        <f t="shared" si="112"/>
        <v>0</v>
      </c>
      <c r="K300" s="19">
        <f t="shared" si="112"/>
        <v>0</v>
      </c>
      <c r="L300" s="19">
        <f t="shared" si="112"/>
        <v>1</v>
      </c>
      <c r="M300" s="19">
        <f t="shared" si="112"/>
        <v>7</v>
      </c>
      <c r="N300" s="19">
        <f t="shared" si="112"/>
        <v>1</v>
      </c>
      <c r="O300" s="19">
        <f t="shared" si="112"/>
        <v>0</v>
      </c>
      <c r="P300" s="19">
        <f t="shared" si="112"/>
        <v>2</v>
      </c>
      <c r="Q300" s="19">
        <f t="shared" si="112"/>
        <v>1</v>
      </c>
      <c r="R300" s="19">
        <f t="shared" si="112"/>
        <v>0</v>
      </c>
      <c r="S300" s="19">
        <f t="shared" si="112"/>
        <v>0</v>
      </c>
      <c r="T300" s="19">
        <f t="shared" si="112"/>
        <v>0</v>
      </c>
      <c r="U300" s="19">
        <f t="shared" si="112"/>
        <v>0</v>
      </c>
      <c r="V300" s="21">
        <f t="shared" ref="V300" si="113">(H300+N300+Q300)/(F300+N300+Q300+O300)</f>
        <v>0.35714285714285715</v>
      </c>
      <c r="W300" s="21">
        <v>0.5</v>
      </c>
      <c r="X300" s="21">
        <f t="shared" ref="X300" si="114">V300+W300</f>
        <v>0.85714285714285721</v>
      </c>
      <c r="Y300" s="22">
        <f t="shared" ref="Y300" si="115">H300/F300</f>
        <v>0.25</v>
      </c>
      <c r="Z300" s="119"/>
    </row>
    <row r="301" spans="2:26" x14ac:dyDescent="0.25"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12"/>
      <c r="W301" s="12"/>
      <c r="X301" s="12"/>
      <c r="Y301" s="12"/>
      <c r="Z301" s="119"/>
    </row>
    <row r="302" spans="2:26" ht="15.75" thickBot="1" x14ac:dyDescent="0.3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2"/>
      <c r="W302" s="12"/>
      <c r="X302" s="12"/>
      <c r="Y302" s="12"/>
      <c r="Z302" s="119"/>
    </row>
    <row r="303" spans="2:26" ht="18.75" x14ac:dyDescent="0.3">
      <c r="B303" s="73" t="s">
        <v>200</v>
      </c>
      <c r="C303" s="62" t="s">
        <v>90</v>
      </c>
      <c r="D303" s="62" t="s">
        <v>48</v>
      </c>
      <c r="E303" s="62" t="s">
        <v>49</v>
      </c>
      <c r="F303" s="62" t="s">
        <v>0</v>
      </c>
      <c r="G303" s="62" t="s">
        <v>1</v>
      </c>
      <c r="H303" s="62" t="s">
        <v>2</v>
      </c>
      <c r="I303" s="62" t="s">
        <v>9</v>
      </c>
      <c r="J303" s="62" t="s">
        <v>11</v>
      </c>
      <c r="K303" s="62" t="s">
        <v>50</v>
      </c>
      <c r="L303" s="62" t="s">
        <v>51</v>
      </c>
      <c r="M303" s="62" t="s">
        <v>3</v>
      </c>
      <c r="N303" s="62" t="s">
        <v>4</v>
      </c>
      <c r="O303" s="62" t="s">
        <v>52</v>
      </c>
      <c r="P303" s="62" t="s">
        <v>5</v>
      </c>
      <c r="Q303" s="62" t="s">
        <v>53</v>
      </c>
      <c r="R303" s="62" t="s">
        <v>54</v>
      </c>
      <c r="S303" s="62" t="s">
        <v>55</v>
      </c>
      <c r="T303" s="62" t="s">
        <v>56</v>
      </c>
      <c r="U303" s="62" t="s">
        <v>57</v>
      </c>
      <c r="V303" s="62" t="s">
        <v>58</v>
      </c>
      <c r="W303" s="62" t="s">
        <v>59</v>
      </c>
      <c r="X303" s="62" t="s">
        <v>60</v>
      </c>
      <c r="Y303" s="143" t="s">
        <v>61</v>
      </c>
      <c r="Z303" s="119"/>
    </row>
    <row r="304" spans="2:26" ht="15" customHeight="1" x14ac:dyDescent="0.3">
      <c r="B304" s="135" t="s">
        <v>194</v>
      </c>
      <c r="C304" s="10" t="s">
        <v>79</v>
      </c>
      <c r="D304" s="10">
        <f>'May Update'!C26</f>
        <v>6</v>
      </c>
      <c r="E304" s="10">
        <f>'May Update'!D26</f>
        <v>15</v>
      </c>
      <c r="F304" s="10">
        <f>'May Update'!E26</f>
        <v>12</v>
      </c>
      <c r="G304" s="10">
        <f>'May Update'!F26</f>
        <v>4</v>
      </c>
      <c r="H304" s="10">
        <f>'May Update'!G26</f>
        <v>3</v>
      </c>
      <c r="I304" s="10">
        <f>'May Update'!H26</f>
        <v>3</v>
      </c>
      <c r="J304" s="10">
        <f>'May Update'!I26</f>
        <v>0</v>
      </c>
      <c r="K304" s="10">
        <f>'May Update'!J26</f>
        <v>0</v>
      </c>
      <c r="L304" s="10">
        <f>'May Update'!K26</f>
        <v>0</v>
      </c>
      <c r="M304" s="10">
        <f>'May Update'!L26</f>
        <v>1</v>
      </c>
      <c r="N304" s="10">
        <f>'May Update'!M26</f>
        <v>3</v>
      </c>
      <c r="O304" s="10">
        <f>'May Update'!N26</f>
        <v>0</v>
      </c>
      <c r="P304" s="10">
        <f>'May Update'!O26</f>
        <v>3</v>
      </c>
      <c r="Q304" s="10">
        <f>'May Update'!P26</f>
        <v>0</v>
      </c>
      <c r="R304" s="10">
        <f>'May Update'!Q26</f>
        <v>1</v>
      </c>
      <c r="S304" s="10">
        <f>'May Update'!R26</f>
        <v>1</v>
      </c>
      <c r="T304" s="10">
        <f>'May Update'!S26</f>
        <v>0</v>
      </c>
      <c r="U304" s="10">
        <f>'May Update'!T26</f>
        <v>0</v>
      </c>
      <c r="V304" s="12">
        <f>'May Update'!U26</f>
        <v>0.4</v>
      </c>
      <c r="W304" s="12">
        <f>'May Update'!V26</f>
        <v>0.25</v>
      </c>
      <c r="X304" s="12">
        <f>'May Update'!W26</f>
        <v>0.65</v>
      </c>
      <c r="Y304" s="18">
        <f>'May Update'!X26</f>
        <v>0.25</v>
      </c>
      <c r="Z304" s="119"/>
    </row>
    <row r="305" spans="2:26" ht="15" customHeight="1" x14ac:dyDescent="0.25">
      <c r="B305" s="149"/>
      <c r="C305" s="10" t="s">
        <v>80</v>
      </c>
      <c r="D305" s="10">
        <f>'June Update'!C30</f>
        <v>2</v>
      </c>
      <c r="E305" s="10">
        <f>'June Update'!D30</f>
        <v>7</v>
      </c>
      <c r="F305" s="10">
        <f>'June Update'!E30</f>
        <v>5</v>
      </c>
      <c r="G305" s="10">
        <f>'June Update'!F30</f>
        <v>0</v>
      </c>
      <c r="H305" s="10">
        <f>'June Update'!G30</f>
        <v>1</v>
      </c>
      <c r="I305" s="10">
        <f>'June Update'!H30</f>
        <v>1</v>
      </c>
      <c r="J305" s="10">
        <f>'June Update'!I30</f>
        <v>0</v>
      </c>
      <c r="K305" s="10">
        <f>'June Update'!J30</f>
        <v>0</v>
      </c>
      <c r="L305" s="10">
        <f>'June Update'!K30</f>
        <v>0</v>
      </c>
      <c r="M305" s="10">
        <f>'June Update'!L30</f>
        <v>1</v>
      </c>
      <c r="N305" s="10">
        <f>'June Update'!M30</f>
        <v>1</v>
      </c>
      <c r="O305" s="10">
        <f>'June Update'!N30</f>
        <v>1</v>
      </c>
      <c r="P305" s="10">
        <f>'June Update'!O30</f>
        <v>2</v>
      </c>
      <c r="Q305" s="10">
        <f>'June Update'!P30</f>
        <v>0</v>
      </c>
      <c r="R305" s="10">
        <f>'June Update'!Q30</f>
        <v>0</v>
      </c>
      <c r="S305" s="10">
        <f>'June Update'!R30</f>
        <v>0</v>
      </c>
      <c r="T305" s="10">
        <f>'June Update'!S30</f>
        <v>0</v>
      </c>
      <c r="U305" s="10">
        <f>'June Update'!T30</f>
        <v>0</v>
      </c>
      <c r="V305" s="12">
        <f>'June Update'!U30</f>
        <v>0.33300000000000002</v>
      </c>
      <c r="W305" s="12">
        <f>'June Update'!V30</f>
        <v>0.2</v>
      </c>
      <c r="X305" s="12">
        <f>'June Update'!W30</f>
        <v>0.53300000000000003</v>
      </c>
      <c r="Y305" s="18">
        <f>'June Update'!X30</f>
        <v>0.2</v>
      </c>
      <c r="Z305" s="119"/>
    </row>
    <row r="306" spans="2:26" ht="15" customHeight="1" x14ac:dyDescent="0.25">
      <c r="B306" s="149"/>
      <c r="C306" s="10" t="s">
        <v>81</v>
      </c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2"/>
      <c r="W306" s="12"/>
      <c r="X306" s="12"/>
      <c r="Y306" s="18"/>
      <c r="Z306" s="119"/>
    </row>
    <row r="307" spans="2:26" x14ac:dyDescent="0.25">
      <c r="B307" s="149"/>
      <c r="C307" s="10" t="s">
        <v>82</v>
      </c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2"/>
      <c r="W307" s="12"/>
      <c r="X307" s="12"/>
      <c r="Y307" s="18"/>
      <c r="Z307" s="119"/>
    </row>
    <row r="308" spans="2:26" x14ac:dyDescent="0.25">
      <c r="B308" s="149"/>
      <c r="C308" s="17" t="s">
        <v>90</v>
      </c>
      <c r="D308" s="17">
        <f>SUM(D304:D307)</f>
        <v>8</v>
      </c>
      <c r="E308" s="17">
        <f t="shared" ref="E308:U308" si="116">SUM(E304:E307)</f>
        <v>22</v>
      </c>
      <c r="F308" s="17">
        <f t="shared" si="116"/>
        <v>17</v>
      </c>
      <c r="G308" s="17">
        <f t="shared" si="116"/>
        <v>4</v>
      </c>
      <c r="H308" s="17">
        <f t="shared" si="116"/>
        <v>4</v>
      </c>
      <c r="I308" s="17">
        <f t="shared" si="116"/>
        <v>4</v>
      </c>
      <c r="J308" s="17">
        <f t="shared" si="116"/>
        <v>0</v>
      </c>
      <c r="K308" s="17">
        <f t="shared" si="116"/>
        <v>0</v>
      </c>
      <c r="L308" s="17">
        <f t="shared" si="116"/>
        <v>0</v>
      </c>
      <c r="M308" s="17">
        <f t="shared" si="116"/>
        <v>2</v>
      </c>
      <c r="N308" s="17">
        <f t="shared" si="116"/>
        <v>4</v>
      </c>
      <c r="O308" s="17">
        <f t="shared" si="116"/>
        <v>1</v>
      </c>
      <c r="P308" s="17">
        <f t="shared" si="116"/>
        <v>5</v>
      </c>
      <c r="Q308" s="17">
        <f t="shared" si="116"/>
        <v>0</v>
      </c>
      <c r="R308" s="17">
        <f t="shared" si="116"/>
        <v>1</v>
      </c>
      <c r="S308" s="17">
        <f t="shared" si="116"/>
        <v>1</v>
      </c>
      <c r="T308" s="17">
        <f t="shared" si="116"/>
        <v>0</v>
      </c>
      <c r="U308" s="17">
        <f t="shared" si="116"/>
        <v>0</v>
      </c>
      <c r="V308" s="150">
        <f t="shared" ref="V308" si="117">(H308+N308+Q308)/(F308+N308+Q308+O308)</f>
        <v>0.36363636363636365</v>
      </c>
      <c r="W308" s="150">
        <f t="shared" ref="W308" si="118">(I308+J308*2+K308*3+L308*4)/F308</f>
        <v>0.23529411764705882</v>
      </c>
      <c r="X308" s="150">
        <f t="shared" ref="X308" si="119">V308+W308</f>
        <v>0.59893048128342241</v>
      </c>
      <c r="Y308" s="151">
        <f t="shared" ref="Y308" si="120">H308/F308</f>
        <v>0.23529411764705882</v>
      </c>
      <c r="Z308" s="119"/>
    </row>
    <row r="309" spans="2:26" x14ac:dyDescent="0.25">
      <c r="B309" s="149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50"/>
      <c r="W309" s="150"/>
      <c r="X309" s="150"/>
      <c r="Y309" s="151"/>
      <c r="Z309" s="119"/>
    </row>
    <row r="310" spans="2:26" x14ac:dyDescent="0.25">
      <c r="B310" s="149"/>
      <c r="C310" s="17" t="s">
        <v>91</v>
      </c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50"/>
      <c r="W310" s="150"/>
      <c r="X310" s="150"/>
      <c r="Y310" s="151"/>
      <c r="Z310" s="119"/>
    </row>
    <row r="311" spans="2:26" x14ac:dyDescent="0.25">
      <c r="B311" s="149"/>
      <c r="C311" s="10" t="s">
        <v>88</v>
      </c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2"/>
      <c r="W311" s="12"/>
      <c r="X311" s="12"/>
      <c r="Y311" s="18"/>
      <c r="Z311" s="119"/>
    </row>
    <row r="312" spans="2:26" x14ac:dyDescent="0.25">
      <c r="B312" s="149"/>
      <c r="C312" s="10" t="s">
        <v>107</v>
      </c>
      <c r="D312" s="10"/>
      <c r="E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2"/>
      <c r="W312" s="12"/>
      <c r="X312" s="12"/>
      <c r="Y312" s="18"/>
      <c r="Z312" s="119"/>
    </row>
    <row r="313" spans="2:26" x14ac:dyDescent="0.25">
      <c r="B313" s="149"/>
      <c r="C313" s="1" t="s">
        <v>191</v>
      </c>
      <c r="D313" s="10"/>
      <c r="E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2"/>
      <c r="W313" s="12"/>
      <c r="X313" s="12"/>
      <c r="Y313" s="18"/>
      <c r="Z313" s="119"/>
    </row>
    <row r="314" spans="2:26" x14ac:dyDescent="0.25">
      <c r="B314" s="149"/>
      <c r="C314" s="10" t="s">
        <v>92</v>
      </c>
      <c r="D314" s="10"/>
      <c r="E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2"/>
      <c r="W314" s="12"/>
      <c r="X314" s="12"/>
      <c r="Y314" s="18"/>
      <c r="Z314" s="119"/>
    </row>
    <row r="315" spans="2:26" x14ac:dyDescent="0.25">
      <c r="B315" s="149"/>
      <c r="C315" s="10" t="s">
        <v>174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2"/>
      <c r="W315" s="12"/>
      <c r="X315" s="12"/>
      <c r="Y315" s="18"/>
      <c r="Z315" s="119"/>
    </row>
    <row r="316" spans="2:26" x14ac:dyDescent="0.25">
      <c r="B316" s="149"/>
      <c r="C316" s="10" t="s">
        <v>89</v>
      </c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2"/>
      <c r="W316" s="12"/>
      <c r="X316" s="12"/>
      <c r="Y316" s="18"/>
      <c r="Z316" s="119"/>
    </row>
    <row r="317" spans="2:26" x14ac:dyDescent="0.25">
      <c r="B317" s="149"/>
      <c r="C317" s="17" t="s">
        <v>91</v>
      </c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50"/>
      <c r="W317" s="150"/>
      <c r="X317" s="150"/>
      <c r="Y317" s="151"/>
      <c r="Z317" s="119"/>
    </row>
    <row r="318" spans="2:26" x14ac:dyDescent="0.25">
      <c r="B318" s="149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152"/>
      <c r="W318" s="152"/>
      <c r="X318" s="152"/>
      <c r="Y318" s="153"/>
      <c r="Z318" s="119"/>
    </row>
    <row r="319" spans="2:26" ht="15.75" thickBot="1" x14ac:dyDescent="0.3">
      <c r="B319" s="154"/>
      <c r="C319" s="19" t="s">
        <v>93</v>
      </c>
      <c r="D319" s="19">
        <f t="shared" ref="D319:U319" si="121">D308+D317</f>
        <v>8</v>
      </c>
      <c r="E319" s="19">
        <f t="shared" si="121"/>
        <v>22</v>
      </c>
      <c r="F319" s="19">
        <f t="shared" si="121"/>
        <v>17</v>
      </c>
      <c r="G319" s="19">
        <f t="shared" si="121"/>
        <v>4</v>
      </c>
      <c r="H319" s="19">
        <f t="shared" si="121"/>
        <v>4</v>
      </c>
      <c r="I319" s="19">
        <f t="shared" si="121"/>
        <v>4</v>
      </c>
      <c r="J319" s="19">
        <f t="shared" si="121"/>
        <v>0</v>
      </c>
      <c r="K319" s="19">
        <f t="shared" si="121"/>
        <v>0</v>
      </c>
      <c r="L319" s="19">
        <f t="shared" si="121"/>
        <v>0</v>
      </c>
      <c r="M319" s="19">
        <f t="shared" si="121"/>
        <v>2</v>
      </c>
      <c r="N319" s="19">
        <f t="shared" si="121"/>
        <v>4</v>
      </c>
      <c r="O319" s="19">
        <f t="shared" si="121"/>
        <v>1</v>
      </c>
      <c r="P319" s="19">
        <f t="shared" si="121"/>
        <v>5</v>
      </c>
      <c r="Q319" s="19">
        <f t="shared" si="121"/>
        <v>0</v>
      </c>
      <c r="R319" s="19">
        <f t="shared" si="121"/>
        <v>1</v>
      </c>
      <c r="S319" s="19">
        <f t="shared" si="121"/>
        <v>1</v>
      </c>
      <c r="T319" s="19">
        <f t="shared" si="121"/>
        <v>0</v>
      </c>
      <c r="U319" s="19">
        <f t="shared" si="121"/>
        <v>0</v>
      </c>
      <c r="V319" s="21">
        <f t="shared" ref="V319" si="122">(H319+N319+Q319)/(F319+N319+Q319+O319)</f>
        <v>0.36363636363636365</v>
      </c>
      <c r="W319" s="21">
        <f t="shared" ref="W319" si="123">(I319+J319*2+K319*3+L319*4)/F319</f>
        <v>0.23529411764705882</v>
      </c>
      <c r="X319" s="21">
        <f t="shared" ref="X319" si="124">V319+W319</f>
        <v>0.59893048128342241</v>
      </c>
      <c r="Y319" s="22">
        <f t="shared" ref="Y319" si="125">H319/F319</f>
        <v>0.23529411764705882</v>
      </c>
      <c r="Z319" s="119"/>
    </row>
    <row r="320" spans="2:26" x14ac:dyDescent="0.25"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152"/>
      <c r="W320" s="152"/>
      <c r="X320" s="152"/>
      <c r="Y320" s="152"/>
      <c r="Z320" s="119"/>
    </row>
    <row r="321" spans="2:26" ht="15.75" thickBot="1" x14ac:dyDescent="0.3"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152"/>
      <c r="W321" s="152"/>
      <c r="X321" s="152"/>
      <c r="Y321" s="152"/>
      <c r="Z321" s="119"/>
    </row>
    <row r="322" spans="2:26" ht="18.75" x14ac:dyDescent="0.3">
      <c r="B322" s="73" t="s">
        <v>19</v>
      </c>
      <c r="C322" s="62" t="s">
        <v>90</v>
      </c>
      <c r="D322" s="62" t="s">
        <v>48</v>
      </c>
      <c r="E322" s="62" t="s">
        <v>49</v>
      </c>
      <c r="F322" s="62" t="s">
        <v>0</v>
      </c>
      <c r="G322" s="62" t="s">
        <v>1</v>
      </c>
      <c r="H322" s="62" t="s">
        <v>2</v>
      </c>
      <c r="I322" s="62" t="s">
        <v>9</v>
      </c>
      <c r="J322" s="62" t="s">
        <v>11</v>
      </c>
      <c r="K322" s="62" t="s">
        <v>50</v>
      </c>
      <c r="L322" s="62" t="s">
        <v>51</v>
      </c>
      <c r="M322" s="62" t="s">
        <v>3</v>
      </c>
      <c r="N322" s="62" t="s">
        <v>4</v>
      </c>
      <c r="O322" s="62" t="s">
        <v>52</v>
      </c>
      <c r="P322" s="62" t="s">
        <v>5</v>
      </c>
      <c r="Q322" s="62" t="s">
        <v>53</v>
      </c>
      <c r="R322" s="62" t="s">
        <v>54</v>
      </c>
      <c r="S322" s="62" t="s">
        <v>55</v>
      </c>
      <c r="T322" s="62" t="s">
        <v>56</v>
      </c>
      <c r="U322" s="62" t="s">
        <v>57</v>
      </c>
      <c r="V322" s="62" t="s">
        <v>58</v>
      </c>
      <c r="W322" s="62" t="s">
        <v>59</v>
      </c>
      <c r="X322" s="62" t="s">
        <v>60</v>
      </c>
      <c r="Y322" s="143" t="s">
        <v>61</v>
      </c>
      <c r="Z322" s="119"/>
    </row>
    <row r="323" spans="2:26" ht="18.75" x14ac:dyDescent="0.3">
      <c r="B323" s="74" t="s">
        <v>96</v>
      </c>
      <c r="C323" s="10" t="s">
        <v>80</v>
      </c>
      <c r="D323" s="10">
        <f>'June Update'!C31</f>
        <v>1</v>
      </c>
      <c r="E323" s="10">
        <f>'June Update'!D31</f>
        <v>2</v>
      </c>
      <c r="F323" s="10">
        <f>'June Update'!E31</f>
        <v>0</v>
      </c>
      <c r="G323" s="10">
        <f>'June Update'!F31</f>
        <v>1</v>
      </c>
      <c r="H323" s="10">
        <f>'June Update'!G31</f>
        <v>0</v>
      </c>
      <c r="I323" s="10">
        <f>'June Update'!H31</f>
        <v>0</v>
      </c>
      <c r="J323" s="10">
        <f>'June Update'!I31</f>
        <v>0</v>
      </c>
      <c r="K323" s="10">
        <f>'June Update'!J31</f>
        <v>0</v>
      </c>
      <c r="L323" s="10">
        <f>'June Update'!K31</f>
        <v>0</v>
      </c>
      <c r="M323" s="10">
        <f>'June Update'!L31</f>
        <v>0</v>
      </c>
      <c r="N323" s="10">
        <f>'June Update'!M31</f>
        <v>2</v>
      </c>
      <c r="O323" s="10">
        <f>'June Update'!N31</f>
        <v>0</v>
      </c>
      <c r="P323" s="10">
        <f>'June Update'!O31</f>
        <v>0</v>
      </c>
      <c r="Q323" s="10">
        <f>'June Update'!P31</f>
        <v>0</v>
      </c>
      <c r="R323" s="10">
        <f>'June Update'!Q31</f>
        <v>0</v>
      </c>
      <c r="S323" s="10">
        <f>'June Update'!R31</f>
        <v>0</v>
      </c>
      <c r="T323" s="10">
        <f>'June Update'!S31</f>
        <v>0</v>
      </c>
      <c r="U323" s="10">
        <f>'June Update'!T31</f>
        <v>0</v>
      </c>
      <c r="V323" s="12">
        <f>'June Update'!U31</f>
        <v>1</v>
      </c>
      <c r="W323" s="12">
        <f>'June Update'!V31</f>
        <v>0</v>
      </c>
      <c r="X323" s="12">
        <f>'June Update'!W31</f>
        <v>1</v>
      </c>
      <c r="Y323" s="18">
        <f>'June Update'!X31</f>
        <v>0</v>
      </c>
      <c r="Z323" s="119"/>
    </row>
    <row r="324" spans="2:26" x14ac:dyDescent="0.25">
      <c r="B324" s="149"/>
      <c r="C324" s="10" t="s">
        <v>81</v>
      </c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2"/>
      <c r="W324" s="12"/>
      <c r="X324" s="12"/>
      <c r="Y324" s="18"/>
      <c r="Z324" s="119"/>
    </row>
    <row r="325" spans="2:26" x14ac:dyDescent="0.25">
      <c r="B325" s="149"/>
      <c r="C325" s="10" t="s">
        <v>82</v>
      </c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2"/>
      <c r="W325" s="12"/>
      <c r="X325" s="12"/>
      <c r="Y325" s="18"/>
      <c r="Z325" s="119"/>
    </row>
    <row r="326" spans="2:26" x14ac:dyDescent="0.25">
      <c r="B326" s="149"/>
      <c r="C326" s="17" t="s">
        <v>90</v>
      </c>
      <c r="D326" s="17">
        <f t="shared" ref="D326" si="126">SUM(D323:D325)</f>
        <v>1</v>
      </c>
      <c r="E326" s="17">
        <f t="shared" ref="E326" si="127">SUM(E323:E325)</f>
        <v>2</v>
      </c>
      <c r="F326" s="17">
        <f t="shared" ref="F326" si="128">SUM(F323:F325)</f>
        <v>0</v>
      </c>
      <c r="G326" s="17">
        <f t="shared" ref="G326" si="129">SUM(G323:G325)</f>
        <v>1</v>
      </c>
      <c r="H326" s="17">
        <f t="shared" ref="H326" si="130">SUM(H323:H325)</f>
        <v>0</v>
      </c>
      <c r="I326" s="17">
        <f t="shared" ref="I326" si="131">SUM(I323:I325)</f>
        <v>0</v>
      </c>
      <c r="J326" s="17">
        <f t="shared" ref="J326" si="132">SUM(J323:J325)</f>
        <v>0</v>
      </c>
      <c r="K326" s="17">
        <f t="shared" ref="K326" si="133">SUM(K323:K325)</f>
        <v>0</v>
      </c>
      <c r="L326" s="17">
        <f t="shared" ref="L326" si="134">SUM(L323:L325)</f>
        <v>0</v>
      </c>
      <c r="M326" s="17">
        <f t="shared" ref="M326" si="135">SUM(M323:M325)</f>
        <v>0</v>
      </c>
      <c r="N326" s="17">
        <f t="shared" ref="N326" si="136">SUM(N323:N325)</f>
        <v>2</v>
      </c>
      <c r="O326" s="17">
        <f t="shared" ref="O326" si="137">SUM(O323:O325)</f>
        <v>0</v>
      </c>
      <c r="P326" s="17">
        <f t="shared" ref="P326" si="138">SUM(P323:P325)</f>
        <v>0</v>
      </c>
      <c r="Q326" s="17">
        <f t="shared" ref="Q326" si="139">SUM(Q323:Q325)</f>
        <v>0</v>
      </c>
      <c r="R326" s="17">
        <f t="shared" ref="R326" si="140">SUM(R323:R325)</f>
        <v>0</v>
      </c>
      <c r="S326" s="17">
        <f t="shared" ref="S326" si="141">SUM(S323:S325)</f>
        <v>0</v>
      </c>
      <c r="T326" s="17">
        <f t="shared" ref="T326" si="142">SUM(T323:T325)</f>
        <v>0</v>
      </c>
      <c r="U326" s="17">
        <f t="shared" ref="U326" si="143">SUM(U323:U325)</f>
        <v>0</v>
      </c>
      <c r="V326" s="150">
        <f t="shared" ref="V326" si="144">(H326+N326+Q326)/(F326+N326+Q326+O326)</f>
        <v>1</v>
      </c>
      <c r="W326" s="150" t="e">
        <f t="shared" ref="W326" si="145">(I326+J326*2+K326*3+L326*4)/F326</f>
        <v>#DIV/0!</v>
      </c>
      <c r="X326" s="150" t="e">
        <f t="shared" ref="X326" si="146">V326+W326</f>
        <v>#DIV/0!</v>
      </c>
      <c r="Y326" s="151" t="e">
        <f t="shared" ref="Y326" si="147">H326/F326</f>
        <v>#DIV/0!</v>
      </c>
      <c r="Z326" s="119"/>
    </row>
    <row r="327" spans="2:26" x14ac:dyDescent="0.25">
      <c r="B327" s="149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50"/>
      <c r="W327" s="150"/>
      <c r="X327" s="150"/>
      <c r="Y327" s="151"/>
      <c r="Z327" s="119"/>
    </row>
    <row r="328" spans="2:26" x14ac:dyDescent="0.25">
      <c r="B328" s="149"/>
      <c r="C328" s="17" t="s">
        <v>91</v>
      </c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50"/>
      <c r="W328" s="150"/>
      <c r="X328" s="150"/>
      <c r="Y328" s="151"/>
      <c r="Z328" s="119"/>
    </row>
    <row r="329" spans="2:26" x14ac:dyDescent="0.25">
      <c r="B329" s="149"/>
      <c r="C329" s="10" t="s">
        <v>88</v>
      </c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2"/>
      <c r="W329" s="12"/>
      <c r="X329" s="12"/>
      <c r="Y329" s="18"/>
      <c r="Z329" s="119"/>
    </row>
    <row r="330" spans="2:26" x14ac:dyDescent="0.25">
      <c r="B330" s="149"/>
      <c r="C330" s="10" t="s">
        <v>107</v>
      </c>
      <c r="D330" s="10"/>
      <c r="E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2"/>
      <c r="W330" s="12"/>
      <c r="X330" s="12"/>
      <c r="Y330" s="18"/>
      <c r="Z330" s="119"/>
    </row>
    <row r="331" spans="2:26" x14ac:dyDescent="0.25">
      <c r="B331" s="149"/>
      <c r="C331" s="1" t="s">
        <v>191</v>
      </c>
      <c r="D331" s="10"/>
      <c r="E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2"/>
      <c r="W331" s="12"/>
      <c r="X331" s="12"/>
      <c r="Y331" s="18"/>
      <c r="Z331" s="119"/>
    </row>
    <row r="332" spans="2:26" x14ac:dyDescent="0.25">
      <c r="B332" s="149"/>
      <c r="C332" s="10" t="s">
        <v>92</v>
      </c>
      <c r="D332" s="10"/>
      <c r="E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2"/>
      <c r="W332" s="12"/>
      <c r="X332" s="12"/>
      <c r="Y332" s="18"/>
      <c r="Z332" s="119"/>
    </row>
    <row r="333" spans="2:26" x14ac:dyDescent="0.25">
      <c r="B333" s="149"/>
      <c r="C333" s="10" t="s">
        <v>174</v>
      </c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2"/>
      <c r="W333" s="12"/>
      <c r="X333" s="12"/>
      <c r="Y333" s="18"/>
      <c r="Z333" s="119"/>
    </row>
    <row r="334" spans="2:26" x14ac:dyDescent="0.25">
      <c r="B334" s="149"/>
      <c r="C334" s="10" t="s">
        <v>89</v>
      </c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2"/>
      <c r="W334" s="12"/>
      <c r="X334" s="12"/>
      <c r="Y334" s="18"/>
      <c r="Z334" s="119"/>
    </row>
    <row r="335" spans="2:26" x14ac:dyDescent="0.25">
      <c r="B335" s="149"/>
      <c r="C335" s="17" t="s">
        <v>91</v>
      </c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50"/>
      <c r="W335" s="150"/>
      <c r="X335" s="150"/>
      <c r="Y335" s="151"/>
      <c r="Z335" s="119"/>
    </row>
    <row r="336" spans="2:26" x14ac:dyDescent="0.25">
      <c r="B336" s="149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152"/>
      <c r="W336" s="152"/>
      <c r="X336" s="152"/>
      <c r="Y336" s="153"/>
      <c r="Z336" s="119"/>
    </row>
    <row r="337" spans="2:26" ht="15.75" thickBot="1" x14ac:dyDescent="0.3">
      <c r="B337" s="154"/>
      <c r="C337" s="19" t="s">
        <v>93</v>
      </c>
      <c r="D337" s="19">
        <f t="shared" ref="D337:U337" si="148">D326+D335</f>
        <v>1</v>
      </c>
      <c r="E337" s="19">
        <f t="shared" si="148"/>
        <v>2</v>
      </c>
      <c r="F337" s="19">
        <f t="shared" si="148"/>
        <v>0</v>
      </c>
      <c r="G337" s="19">
        <f t="shared" si="148"/>
        <v>1</v>
      </c>
      <c r="H337" s="19">
        <f t="shared" si="148"/>
        <v>0</v>
      </c>
      <c r="I337" s="19">
        <f t="shared" si="148"/>
        <v>0</v>
      </c>
      <c r="J337" s="19">
        <f t="shared" si="148"/>
        <v>0</v>
      </c>
      <c r="K337" s="19">
        <f t="shared" si="148"/>
        <v>0</v>
      </c>
      <c r="L337" s="19">
        <f t="shared" si="148"/>
        <v>0</v>
      </c>
      <c r="M337" s="19">
        <f t="shared" si="148"/>
        <v>0</v>
      </c>
      <c r="N337" s="19">
        <f t="shared" si="148"/>
        <v>2</v>
      </c>
      <c r="O337" s="19">
        <f t="shared" si="148"/>
        <v>0</v>
      </c>
      <c r="P337" s="19">
        <f t="shared" si="148"/>
        <v>0</v>
      </c>
      <c r="Q337" s="19">
        <f t="shared" si="148"/>
        <v>0</v>
      </c>
      <c r="R337" s="19">
        <f t="shared" si="148"/>
        <v>0</v>
      </c>
      <c r="S337" s="19">
        <f t="shared" si="148"/>
        <v>0</v>
      </c>
      <c r="T337" s="19">
        <f t="shared" si="148"/>
        <v>0</v>
      </c>
      <c r="U337" s="19">
        <f t="shared" si="148"/>
        <v>0</v>
      </c>
      <c r="V337" s="21">
        <f t="shared" ref="V337" si="149">(H337+N337+Q337)/(F337+N337+Q337+O337)</f>
        <v>1</v>
      </c>
      <c r="W337" s="21" t="e">
        <f t="shared" ref="W337" si="150">(I337+J337*2+K337*3+L337*4)/F337</f>
        <v>#DIV/0!</v>
      </c>
      <c r="X337" s="21" t="e">
        <f t="shared" ref="X337" si="151">V337+W337</f>
        <v>#DIV/0!</v>
      </c>
      <c r="Y337" s="22" t="e">
        <f t="shared" ref="Y337" si="152">H337/F337</f>
        <v>#DIV/0!</v>
      </c>
      <c r="Z337" s="119"/>
    </row>
    <row r="338" spans="2:26" x14ac:dyDescent="0.25"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152"/>
      <c r="W338" s="152"/>
      <c r="X338" s="152"/>
      <c r="Y338" s="152"/>
      <c r="Z338" s="119"/>
    </row>
    <row r="339" spans="2:26" ht="15.75" thickBot="1" x14ac:dyDescent="0.3"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152"/>
      <c r="W339" s="152"/>
      <c r="X339" s="152"/>
      <c r="Y339" s="152"/>
      <c r="Z339" s="119"/>
    </row>
    <row r="340" spans="2:26" ht="15" customHeight="1" x14ac:dyDescent="0.3">
      <c r="B340" s="73" t="s">
        <v>201</v>
      </c>
      <c r="C340" s="62" t="s">
        <v>90</v>
      </c>
      <c r="D340" s="62" t="s">
        <v>48</v>
      </c>
      <c r="E340" s="62" t="s">
        <v>49</v>
      </c>
      <c r="F340" s="62" t="s">
        <v>0</v>
      </c>
      <c r="G340" s="62" t="s">
        <v>1</v>
      </c>
      <c r="H340" s="62" t="s">
        <v>2</v>
      </c>
      <c r="I340" s="62" t="s">
        <v>9</v>
      </c>
      <c r="J340" s="62" t="s">
        <v>11</v>
      </c>
      <c r="K340" s="62" t="s">
        <v>50</v>
      </c>
      <c r="L340" s="62" t="s">
        <v>51</v>
      </c>
      <c r="M340" s="62" t="s">
        <v>3</v>
      </c>
      <c r="N340" s="62" t="s">
        <v>4</v>
      </c>
      <c r="O340" s="62" t="s">
        <v>52</v>
      </c>
      <c r="P340" s="62" t="s">
        <v>5</v>
      </c>
      <c r="Q340" s="62" t="s">
        <v>53</v>
      </c>
      <c r="R340" s="62" t="s">
        <v>54</v>
      </c>
      <c r="S340" s="62" t="s">
        <v>55</v>
      </c>
      <c r="T340" s="62" t="s">
        <v>56</v>
      </c>
      <c r="U340" s="62" t="s">
        <v>57</v>
      </c>
      <c r="V340" s="62" t="s">
        <v>58</v>
      </c>
      <c r="W340" s="62" t="s">
        <v>59</v>
      </c>
      <c r="X340" s="62" t="s">
        <v>60</v>
      </c>
      <c r="Y340" s="143" t="s">
        <v>61</v>
      </c>
      <c r="Z340" s="119"/>
    </row>
    <row r="341" spans="2:26" ht="15" customHeight="1" x14ac:dyDescent="0.3">
      <c r="B341" s="74" t="s">
        <v>128</v>
      </c>
      <c r="C341" s="10" t="s">
        <v>79</v>
      </c>
      <c r="D341" s="10">
        <f>'May Update'!C27</f>
        <v>6</v>
      </c>
      <c r="E341" s="10">
        <f>'May Update'!D27</f>
        <v>20</v>
      </c>
      <c r="F341" s="10">
        <f>'May Update'!E27</f>
        <v>13</v>
      </c>
      <c r="G341" s="10">
        <f>'May Update'!F27</f>
        <v>6</v>
      </c>
      <c r="H341" s="10">
        <f>'May Update'!G27</f>
        <v>5</v>
      </c>
      <c r="I341" s="10">
        <f>'May Update'!H27</f>
        <v>4</v>
      </c>
      <c r="J341" s="10">
        <f>'May Update'!I27</f>
        <v>1</v>
      </c>
      <c r="K341" s="10">
        <f>'May Update'!J27</f>
        <v>0</v>
      </c>
      <c r="L341" s="10">
        <f>'May Update'!K27</f>
        <v>0</v>
      </c>
      <c r="M341" s="10">
        <f>'May Update'!L27</f>
        <v>1</v>
      </c>
      <c r="N341" s="10">
        <f>'May Update'!M27</f>
        <v>6</v>
      </c>
      <c r="O341" s="10">
        <f>'May Update'!N27</f>
        <v>1</v>
      </c>
      <c r="P341" s="10">
        <f>'May Update'!O27</f>
        <v>2</v>
      </c>
      <c r="Q341" s="10">
        <f>'May Update'!P27</f>
        <v>0</v>
      </c>
      <c r="R341" s="10">
        <f>'May Update'!Q27</f>
        <v>0</v>
      </c>
      <c r="S341" s="10">
        <f>'May Update'!R27</f>
        <v>0</v>
      </c>
      <c r="T341" s="10">
        <f>'May Update'!S27</f>
        <v>0</v>
      </c>
      <c r="U341" s="10">
        <f>'May Update'!T27</f>
        <v>0</v>
      </c>
      <c r="V341" s="12">
        <f>'May Update'!U27</f>
        <v>0.57899999999999996</v>
      </c>
      <c r="W341" s="12">
        <f>'May Update'!V27</f>
        <v>0.46153846153846156</v>
      </c>
      <c r="X341" s="12">
        <f>'May Update'!W27</f>
        <v>1.0405384615384614</v>
      </c>
      <c r="Y341" s="18">
        <f>'May Update'!X27</f>
        <v>0.38461538461538464</v>
      </c>
      <c r="Z341" s="119"/>
    </row>
    <row r="342" spans="2:26" ht="15" customHeight="1" x14ac:dyDescent="0.25">
      <c r="B342" s="149"/>
      <c r="C342" s="10" t="s">
        <v>80</v>
      </c>
      <c r="D342" s="10">
        <f>'June Update'!C32</f>
        <v>1</v>
      </c>
      <c r="E342" s="10">
        <f>'June Update'!D32</f>
        <v>2</v>
      </c>
      <c r="F342" s="10">
        <f>'June Update'!E32</f>
        <v>1</v>
      </c>
      <c r="G342" s="10">
        <f>'June Update'!F32</f>
        <v>0</v>
      </c>
      <c r="H342" s="10">
        <f>'June Update'!G32</f>
        <v>0</v>
      </c>
      <c r="I342" s="10">
        <f>'June Update'!H32</f>
        <v>0</v>
      </c>
      <c r="J342" s="10">
        <f>'June Update'!I32</f>
        <v>0</v>
      </c>
      <c r="K342" s="10">
        <f>'June Update'!J32</f>
        <v>0</v>
      </c>
      <c r="L342" s="10">
        <f>'June Update'!K32</f>
        <v>0</v>
      </c>
      <c r="M342" s="10">
        <f>'June Update'!L32</f>
        <v>0</v>
      </c>
      <c r="N342" s="10">
        <f>'June Update'!M32</f>
        <v>1</v>
      </c>
      <c r="O342" s="10">
        <f>'June Update'!N32</f>
        <v>0</v>
      </c>
      <c r="P342" s="10">
        <f>'June Update'!O32</f>
        <v>0</v>
      </c>
      <c r="Q342" s="10">
        <f>'June Update'!P32</f>
        <v>0</v>
      </c>
      <c r="R342" s="10">
        <f>'June Update'!Q32</f>
        <v>0</v>
      </c>
      <c r="S342" s="10">
        <f>'June Update'!R32</f>
        <v>1</v>
      </c>
      <c r="T342" s="10">
        <f>'June Update'!S32</f>
        <v>0</v>
      </c>
      <c r="U342" s="10">
        <f>'June Update'!T32</f>
        <v>0</v>
      </c>
      <c r="V342" s="12">
        <f>'June Update'!U32</f>
        <v>0</v>
      </c>
      <c r="W342" s="12">
        <f>'June Update'!V32</f>
        <v>0</v>
      </c>
      <c r="X342" s="12">
        <f>'June Update'!W32</f>
        <v>0</v>
      </c>
      <c r="Y342" s="18">
        <f>'June Update'!X32</f>
        <v>0</v>
      </c>
      <c r="Z342" s="119"/>
    </row>
    <row r="343" spans="2:26" x14ac:dyDescent="0.25">
      <c r="B343" s="149"/>
      <c r="C343" s="10" t="s">
        <v>81</v>
      </c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2"/>
      <c r="W343" s="12"/>
      <c r="X343" s="12"/>
      <c r="Y343" s="18"/>
      <c r="Z343" s="119"/>
    </row>
    <row r="344" spans="2:26" x14ac:dyDescent="0.25">
      <c r="B344" s="149"/>
      <c r="C344" s="10" t="s">
        <v>82</v>
      </c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2"/>
      <c r="W344" s="12"/>
      <c r="X344" s="12"/>
      <c r="Y344" s="18"/>
      <c r="Z344" s="119"/>
    </row>
    <row r="345" spans="2:26" x14ac:dyDescent="0.25">
      <c r="B345" s="149"/>
      <c r="C345" s="17" t="s">
        <v>90</v>
      </c>
      <c r="D345" s="17">
        <f>SUM(D341:D344)</f>
        <v>7</v>
      </c>
      <c r="E345" s="17">
        <f t="shared" ref="E345:U345" si="153">SUM(E341:E344)</f>
        <v>22</v>
      </c>
      <c r="F345" s="17">
        <f t="shared" si="153"/>
        <v>14</v>
      </c>
      <c r="G345" s="17">
        <f t="shared" si="153"/>
        <v>6</v>
      </c>
      <c r="H345" s="17">
        <f t="shared" si="153"/>
        <v>5</v>
      </c>
      <c r="I345" s="17">
        <f t="shared" si="153"/>
        <v>4</v>
      </c>
      <c r="J345" s="17">
        <f t="shared" si="153"/>
        <v>1</v>
      </c>
      <c r="K345" s="17">
        <f t="shared" si="153"/>
        <v>0</v>
      </c>
      <c r="L345" s="17">
        <f t="shared" si="153"/>
        <v>0</v>
      </c>
      <c r="M345" s="17">
        <f t="shared" si="153"/>
        <v>1</v>
      </c>
      <c r="N345" s="17">
        <f t="shared" si="153"/>
        <v>7</v>
      </c>
      <c r="O345" s="17">
        <f t="shared" si="153"/>
        <v>1</v>
      </c>
      <c r="P345" s="17">
        <f t="shared" si="153"/>
        <v>2</v>
      </c>
      <c r="Q345" s="17">
        <f t="shared" si="153"/>
        <v>0</v>
      </c>
      <c r="R345" s="17">
        <f t="shared" si="153"/>
        <v>0</v>
      </c>
      <c r="S345" s="17">
        <f t="shared" si="153"/>
        <v>1</v>
      </c>
      <c r="T345" s="17">
        <f t="shared" si="153"/>
        <v>0</v>
      </c>
      <c r="U345" s="17">
        <f t="shared" si="153"/>
        <v>0</v>
      </c>
      <c r="V345" s="150">
        <f t="shared" ref="V345" si="154">(H345+N345+Q345)/(F345+N345+Q345+O345)</f>
        <v>0.54545454545454541</v>
      </c>
      <c r="W345" s="150">
        <f t="shared" ref="W345" si="155">(I345+J345*2+K345*3+L345*4)/F345</f>
        <v>0.42857142857142855</v>
      </c>
      <c r="X345" s="150">
        <f t="shared" ref="X345" si="156">V345+W345</f>
        <v>0.97402597402597402</v>
      </c>
      <c r="Y345" s="151">
        <f t="shared" ref="Y345" si="157">H345/F345</f>
        <v>0.35714285714285715</v>
      </c>
      <c r="Z345" s="119"/>
    </row>
    <row r="346" spans="2:26" x14ac:dyDescent="0.25">
      <c r="B346" s="149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50"/>
      <c r="W346" s="150"/>
      <c r="X346" s="150"/>
      <c r="Y346" s="151"/>
      <c r="Z346" s="119"/>
    </row>
    <row r="347" spans="2:26" x14ac:dyDescent="0.25">
      <c r="B347" s="149"/>
      <c r="C347" s="17" t="s">
        <v>91</v>
      </c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50"/>
      <c r="W347" s="150"/>
      <c r="X347" s="150"/>
      <c r="Y347" s="151"/>
      <c r="Z347" s="119"/>
    </row>
    <row r="348" spans="2:26" x14ac:dyDescent="0.25">
      <c r="B348" s="149"/>
      <c r="C348" s="10" t="s">
        <v>88</v>
      </c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2"/>
      <c r="W348" s="12"/>
      <c r="X348" s="12"/>
      <c r="Y348" s="18"/>
      <c r="Z348" s="119"/>
    </row>
    <row r="349" spans="2:26" x14ac:dyDescent="0.25">
      <c r="B349" s="149"/>
      <c r="C349" s="10" t="s">
        <v>107</v>
      </c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2"/>
      <c r="W349" s="12"/>
      <c r="X349" s="12"/>
      <c r="Y349" s="18"/>
      <c r="Z349" s="119"/>
    </row>
    <row r="350" spans="2:26" x14ac:dyDescent="0.25">
      <c r="B350" s="149"/>
      <c r="C350" s="1" t="s">
        <v>191</v>
      </c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2"/>
      <c r="W350" s="12"/>
      <c r="X350" s="12"/>
      <c r="Y350" s="18"/>
      <c r="Z350" s="119"/>
    </row>
    <row r="351" spans="2:26" x14ac:dyDescent="0.25">
      <c r="B351" s="149"/>
      <c r="C351" s="10" t="s">
        <v>92</v>
      </c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2"/>
      <c r="W351" s="12"/>
      <c r="X351" s="12"/>
      <c r="Y351" s="18"/>
      <c r="Z351" s="119"/>
    </row>
    <row r="352" spans="2:26" x14ac:dyDescent="0.25">
      <c r="B352" s="149"/>
      <c r="C352" s="10" t="s">
        <v>174</v>
      </c>
      <c r="D352" s="10"/>
      <c r="E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2"/>
      <c r="W352" s="12"/>
      <c r="X352" s="12"/>
      <c r="Y352" s="18"/>
      <c r="Z352" s="119"/>
    </row>
    <row r="353" spans="2:26" x14ac:dyDescent="0.25">
      <c r="B353" s="149"/>
      <c r="C353" s="10" t="s">
        <v>89</v>
      </c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2"/>
      <c r="W353" s="12"/>
      <c r="X353" s="12"/>
      <c r="Y353" s="18"/>
      <c r="Z353" s="119"/>
    </row>
    <row r="354" spans="2:26" x14ac:dyDescent="0.25">
      <c r="B354" s="149"/>
      <c r="C354" s="17" t="s">
        <v>91</v>
      </c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50"/>
      <c r="W354" s="150"/>
      <c r="X354" s="150"/>
      <c r="Y354" s="151"/>
      <c r="Z354" s="119"/>
    </row>
    <row r="355" spans="2:26" x14ac:dyDescent="0.25">
      <c r="B355" s="149"/>
      <c r="C355" s="6"/>
      <c r="V355" s="152"/>
      <c r="W355" s="152"/>
      <c r="X355" s="152"/>
      <c r="Y355" s="153"/>
      <c r="Z355" s="119"/>
    </row>
    <row r="356" spans="2:26" ht="15.75" thickBot="1" x14ac:dyDescent="0.3">
      <c r="B356" s="154"/>
      <c r="C356" s="19" t="s">
        <v>93</v>
      </c>
      <c r="D356" s="19">
        <f t="shared" ref="D356:U356" si="158">D345+D354</f>
        <v>7</v>
      </c>
      <c r="E356" s="19">
        <f t="shared" si="158"/>
        <v>22</v>
      </c>
      <c r="F356" s="19">
        <f t="shared" si="158"/>
        <v>14</v>
      </c>
      <c r="G356" s="19">
        <f t="shared" si="158"/>
        <v>6</v>
      </c>
      <c r="H356" s="19">
        <f t="shared" si="158"/>
        <v>5</v>
      </c>
      <c r="I356" s="19">
        <f t="shared" si="158"/>
        <v>4</v>
      </c>
      <c r="J356" s="19">
        <f t="shared" si="158"/>
        <v>1</v>
      </c>
      <c r="K356" s="19">
        <f t="shared" si="158"/>
        <v>0</v>
      </c>
      <c r="L356" s="19">
        <f t="shared" si="158"/>
        <v>0</v>
      </c>
      <c r="M356" s="19">
        <f t="shared" si="158"/>
        <v>1</v>
      </c>
      <c r="N356" s="19">
        <f t="shared" si="158"/>
        <v>7</v>
      </c>
      <c r="O356" s="19">
        <f t="shared" si="158"/>
        <v>1</v>
      </c>
      <c r="P356" s="19">
        <f t="shared" si="158"/>
        <v>2</v>
      </c>
      <c r="Q356" s="19">
        <f t="shared" si="158"/>
        <v>0</v>
      </c>
      <c r="R356" s="19">
        <f t="shared" si="158"/>
        <v>0</v>
      </c>
      <c r="S356" s="19">
        <f t="shared" si="158"/>
        <v>1</v>
      </c>
      <c r="T356" s="19">
        <f t="shared" si="158"/>
        <v>0</v>
      </c>
      <c r="U356" s="19">
        <f t="shared" si="158"/>
        <v>0</v>
      </c>
      <c r="V356" s="21">
        <f t="shared" ref="V356" si="159">(H356+N356+Q356)/(F356+N356+Q356+O356)</f>
        <v>0.54545454545454541</v>
      </c>
      <c r="W356" s="21">
        <f t="shared" ref="W356" si="160">(I356+J356*2+K356*3+L356*4)/F356</f>
        <v>0.42857142857142855</v>
      </c>
      <c r="X356" s="21">
        <f t="shared" ref="X356" si="161">V356+W356</f>
        <v>0.97402597402597402</v>
      </c>
      <c r="Y356" s="22">
        <f t="shared" ref="Y356" si="162">H356/F356</f>
        <v>0.35714285714285715</v>
      </c>
      <c r="Z356" s="119"/>
    </row>
    <row r="357" spans="2:26" x14ac:dyDescent="0.25"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152"/>
      <c r="W357" s="152"/>
      <c r="X357" s="152"/>
      <c r="Y357" s="152"/>
      <c r="Z357" s="119"/>
    </row>
    <row r="358" spans="2:26" ht="15.75" thickBot="1" x14ac:dyDescent="0.3"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152"/>
      <c r="W358" s="152"/>
      <c r="X358" s="152"/>
      <c r="Y358" s="152"/>
      <c r="Z358" s="119"/>
    </row>
    <row r="359" spans="2:26" ht="18.75" x14ac:dyDescent="0.3">
      <c r="B359" s="134" t="s">
        <v>175</v>
      </c>
      <c r="C359" s="62" t="s">
        <v>90</v>
      </c>
      <c r="D359" s="62" t="s">
        <v>48</v>
      </c>
      <c r="E359" s="62" t="s">
        <v>49</v>
      </c>
      <c r="F359" s="62" t="s">
        <v>0</v>
      </c>
      <c r="G359" s="62" t="s">
        <v>1</v>
      </c>
      <c r="H359" s="62" t="s">
        <v>2</v>
      </c>
      <c r="I359" s="62" t="s">
        <v>9</v>
      </c>
      <c r="J359" s="62" t="s">
        <v>11</v>
      </c>
      <c r="K359" s="62" t="s">
        <v>50</v>
      </c>
      <c r="L359" s="62" t="s">
        <v>51</v>
      </c>
      <c r="M359" s="62" t="s">
        <v>3</v>
      </c>
      <c r="N359" s="62" t="s">
        <v>4</v>
      </c>
      <c r="O359" s="62" t="s">
        <v>52</v>
      </c>
      <c r="P359" s="62" t="s">
        <v>5</v>
      </c>
      <c r="Q359" s="62" t="s">
        <v>53</v>
      </c>
      <c r="R359" s="62" t="s">
        <v>54</v>
      </c>
      <c r="S359" s="62" t="s">
        <v>55</v>
      </c>
      <c r="T359" s="62" t="s">
        <v>56</v>
      </c>
      <c r="U359" s="62" t="s">
        <v>57</v>
      </c>
      <c r="V359" s="62" t="s">
        <v>58</v>
      </c>
      <c r="W359" s="62" t="s">
        <v>59</v>
      </c>
      <c r="X359" s="62" t="s">
        <v>60</v>
      </c>
      <c r="Y359" s="143" t="s">
        <v>61</v>
      </c>
      <c r="Z359" s="119"/>
    </row>
    <row r="360" spans="2:26" ht="18.75" x14ac:dyDescent="0.3">
      <c r="B360" s="74" t="s">
        <v>239</v>
      </c>
      <c r="C360" s="10" t="s">
        <v>79</v>
      </c>
      <c r="D360" s="10">
        <f>'May Update'!C28</f>
        <v>2</v>
      </c>
      <c r="E360" s="10">
        <f>'May Update'!D28</f>
        <v>1</v>
      </c>
      <c r="F360" s="10">
        <f>'May Update'!E28</f>
        <v>1</v>
      </c>
      <c r="G360" s="10">
        <f>'May Update'!F28</f>
        <v>0</v>
      </c>
      <c r="H360" s="10">
        <f>'May Update'!G28</f>
        <v>0</v>
      </c>
      <c r="I360" s="10">
        <f>'May Update'!H28</f>
        <v>0</v>
      </c>
      <c r="J360" s="10">
        <f>'May Update'!I28</f>
        <v>0</v>
      </c>
      <c r="K360" s="10">
        <f>'May Update'!J28</f>
        <v>0</v>
      </c>
      <c r="L360" s="10">
        <f>'May Update'!K28</f>
        <v>0</v>
      </c>
      <c r="M360" s="10">
        <f>'May Update'!L28</f>
        <v>1</v>
      </c>
      <c r="N360" s="10">
        <f>'May Update'!M28</f>
        <v>0</v>
      </c>
      <c r="O360" s="10">
        <f>'May Update'!N28</f>
        <v>0</v>
      </c>
      <c r="P360" s="10">
        <f>'May Update'!O28</f>
        <v>0</v>
      </c>
      <c r="Q360" s="10">
        <f>'May Update'!P28</f>
        <v>0</v>
      </c>
      <c r="R360" s="10">
        <f>'May Update'!Q28</f>
        <v>0</v>
      </c>
      <c r="S360" s="10">
        <f>'May Update'!R28</f>
        <v>1</v>
      </c>
      <c r="T360" s="10">
        <f>'May Update'!S28</f>
        <v>0</v>
      </c>
      <c r="U360" s="10">
        <f>'May Update'!T28</f>
        <v>0</v>
      </c>
      <c r="V360" s="12">
        <f>'May Update'!U28</f>
        <v>0</v>
      </c>
      <c r="W360" s="12">
        <f>'May Update'!V28</f>
        <v>0</v>
      </c>
      <c r="X360" s="12">
        <f>'May Update'!W28</f>
        <v>0</v>
      </c>
      <c r="Y360" s="18">
        <f>'May Update'!X28</f>
        <v>0</v>
      </c>
      <c r="Z360" s="119"/>
    </row>
    <row r="361" spans="2:26" ht="18.75" x14ac:dyDescent="0.3">
      <c r="B361" s="74"/>
      <c r="C361" s="10" t="s">
        <v>80</v>
      </c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2"/>
      <c r="W361" s="12"/>
      <c r="X361" s="12"/>
      <c r="Y361" s="18"/>
      <c r="Z361" s="119"/>
    </row>
    <row r="362" spans="2:26" x14ac:dyDescent="0.25">
      <c r="B362" s="149"/>
      <c r="C362" s="10" t="s">
        <v>81</v>
      </c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2"/>
      <c r="W362" s="12"/>
      <c r="X362" s="12"/>
      <c r="Y362" s="18"/>
      <c r="Z362" s="119"/>
    </row>
    <row r="363" spans="2:26" x14ac:dyDescent="0.25">
      <c r="B363" s="149"/>
      <c r="C363" s="10" t="s">
        <v>82</v>
      </c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2"/>
      <c r="W363" s="12"/>
      <c r="X363" s="12"/>
      <c r="Y363" s="18"/>
      <c r="Z363" s="119"/>
    </row>
    <row r="364" spans="2:26" x14ac:dyDescent="0.25">
      <c r="B364" s="149"/>
      <c r="C364" s="17" t="s">
        <v>90</v>
      </c>
      <c r="D364" s="17">
        <f t="shared" ref="D364:U364" si="163">SUM(D360:D363)</f>
        <v>2</v>
      </c>
      <c r="E364" s="17">
        <f t="shared" si="163"/>
        <v>1</v>
      </c>
      <c r="F364" s="17">
        <f t="shared" si="163"/>
        <v>1</v>
      </c>
      <c r="G364" s="17">
        <f t="shared" si="163"/>
        <v>0</v>
      </c>
      <c r="H364" s="17">
        <f t="shared" si="163"/>
        <v>0</v>
      </c>
      <c r="I364" s="17">
        <f t="shared" si="163"/>
        <v>0</v>
      </c>
      <c r="J364" s="17">
        <f t="shared" si="163"/>
        <v>0</v>
      </c>
      <c r="K364" s="17">
        <f t="shared" si="163"/>
        <v>0</v>
      </c>
      <c r="L364" s="17">
        <f t="shared" si="163"/>
        <v>0</v>
      </c>
      <c r="M364" s="17">
        <f t="shared" si="163"/>
        <v>1</v>
      </c>
      <c r="N364" s="17">
        <f t="shared" si="163"/>
        <v>0</v>
      </c>
      <c r="O364" s="17">
        <f t="shared" si="163"/>
        <v>0</v>
      </c>
      <c r="P364" s="17">
        <f t="shared" si="163"/>
        <v>0</v>
      </c>
      <c r="Q364" s="17">
        <f t="shared" si="163"/>
        <v>0</v>
      </c>
      <c r="R364" s="17">
        <f t="shared" si="163"/>
        <v>0</v>
      </c>
      <c r="S364" s="17">
        <f t="shared" si="163"/>
        <v>1</v>
      </c>
      <c r="T364" s="17">
        <f t="shared" si="163"/>
        <v>0</v>
      </c>
      <c r="U364" s="17">
        <f t="shared" si="163"/>
        <v>0</v>
      </c>
      <c r="V364" s="150">
        <f t="shared" ref="V364" si="164">(H364+N364+Q364)/(F364+N364+Q364+O364)</f>
        <v>0</v>
      </c>
      <c r="W364" s="150">
        <f t="shared" ref="W364" si="165">(I364+J364*2+K364*3+L364*4)/F364</f>
        <v>0</v>
      </c>
      <c r="X364" s="150">
        <f t="shared" ref="X364" si="166">V364+W364</f>
        <v>0</v>
      </c>
      <c r="Y364" s="151">
        <f t="shared" ref="Y364" si="167">H364/F364</f>
        <v>0</v>
      </c>
      <c r="Z364" s="119"/>
    </row>
    <row r="365" spans="2:26" x14ac:dyDescent="0.25">
      <c r="B365" s="149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50"/>
      <c r="W365" s="150"/>
      <c r="X365" s="150"/>
      <c r="Y365" s="151"/>
      <c r="Z365" s="119"/>
    </row>
    <row r="366" spans="2:26" x14ac:dyDescent="0.25">
      <c r="B366" s="149"/>
      <c r="C366" s="17" t="s">
        <v>91</v>
      </c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50"/>
      <c r="W366" s="150"/>
      <c r="X366" s="150"/>
      <c r="Y366" s="151"/>
      <c r="Z366" s="119"/>
    </row>
    <row r="367" spans="2:26" x14ac:dyDescent="0.25">
      <c r="B367" s="149"/>
      <c r="C367" s="10" t="s">
        <v>88</v>
      </c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2"/>
      <c r="W367" s="12"/>
      <c r="X367" s="12"/>
      <c r="Y367" s="18"/>
      <c r="Z367" s="119"/>
    </row>
    <row r="368" spans="2:26" x14ac:dyDescent="0.25">
      <c r="B368" s="149"/>
      <c r="C368" s="10" t="s">
        <v>107</v>
      </c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2"/>
      <c r="W368" s="12"/>
      <c r="X368" s="12"/>
      <c r="Y368" s="18"/>
      <c r="Z368" s="119"/>
    </row>
    <row r="369" spans="2:26" x14ac:dyDescent="0.25">
      <c r="B369" s="149"/>
      <c r="C369" s="10" t="s">
        <v>191</v>
      </c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2"/>
      <c r="W369" s="12"/>
      <c r="X369" s="12"/>
      <c r="Y369" s="18"/>
      <c r="Z369" s="119"/>
    </row>
    <row r="370" spans="2:26" x14ac:dyDescent="0.25">
      <c r="B370" s="149"/>
      <c r="C370" s="10" t="s">
        <v>92</v>
      </c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2"/>
      <c r="W370" s="12"/>
      <c r="X370" s="12"/>
      <c r="Y370" s="18"/>
      <c r="Z370" s="119"/>
    </row>
    <row r="371" spans="2:26" x14ac:dyDescent="0.25">
      <c r="B371" s="149"/>
      <c r="C371" s="10" t="s">
        <v>174</v>
      </c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2"/>
      <c r="W371" s="12"/>
      <c r="X371" s="12"/>
      <c r="Y371" s="18"/>
      <c r="Z371" s="119"/>
    </row>
    <row r="372" spans="2:26" x14ac:dyDescent="0.25">
      <c r="B372" s="149"/>
      <c r="C372" s="10" t="s">
        <v>89</v>
      </c>
      <c r="D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2"/>
      <c r="W372" s="12"/>
      <c r="X372" s="12"/>
      <c r="Y372" s="18"/>
      <c r="Z372" s="119"/>
    </row>
    <row r="373" spans="2:26" x14ac:dyDescent="0.25">
      <c r="B373" s="149"/>
      <c r="C373" s="17" t="s">
        <v>91</v>
      </c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50"/>
      <c r="W373" s="150"/>
      <c r="X373" s="150"/>
      <c r="Y373" s="151"/>
      <c r="Z373" s="119"/>
    </row>
    <row r="374" spans="2:26" x14ac:dyDescent="0.25">
      <c r="B374" s="149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152"/>
      <c r="W374" s="152"/>
      <c r="X374" s="152"/>
      <c r="Y374" s="153"/>
      <c r="Z374" s="119"/>
    </row>
    <row r="375" spans="2:26" ht="15.75" thickBot="1" x14ac:dyDescent="0.3">
      <c r="B375" s="154"/>
      <c r="C375" s="19" t="s">
        <v>93</v>
      </c>
      <c r="D375" s="19">
        <f t="shared" ref="D375:U375" si="168">D364+D373</f>
        <v>2</v>
      </c>
      <c r="E375" s="19">
        <f t="shared" si="168"/>
        <v>1</v>
      </c>
      <c r="F375" s="19">
        <f t="shared" si="168"/>
        <v>1</v>
      </c>
      <c r="G375" s="19">
        <f t="shared" si="168"/>
        <v>0</v>
      </c>
      <c r="H375" s="19">
        <f t="shared" si="168"/>
        <v>0</v>
      </c>
      <c r="I375" s="19">
        <f t="shared" si="168"/>
        <v>0</v>
      </c>
      <c r="J375" s="19">
        <f t="shared" si="168"/>
        <v>0</v>
      </c>
      <c r="K375" s="19">
        <f t="shared" si="168"/>
        <v>0</v>
      </c>
      <c r="L375" s="19">
        <f t="shared" si="168"/>
        <v>0</v>
      </c>
      <c r="M375" s="19">
        <f t="shared" si="168"/>
        <v>1</v>
      </c>
      <c r="N375" s="19">
        <f t="shared" si="168"/>
        <v>0</v>
      </c>
      <c r="O375" s="19">
        <f t="shared" si="168"/>
        <v>0</v>
      </c>
      <c r="P375" s="19">
        <f t="shared" si="168"/>
        <v>0</v>
      </c>
      <c r="Q375" s="19">
        <f t="shared" si="168"/>
        <v>0</v>
      </c>
      <c r="R375" s="19">
        <f t="shared" si="168"/>
        <v>0</v>
      </c>
      <c r="S375" s="19">
        <f t="shared" si="168"/>
        <v>1</v>
      </c>
      <c r="T375" s="19">
        <f t="shared" si="168"/>
        <v>0</v>
      </c>
      <c r="U375" s="19">
        <f t="shared" si="168"/>
        <v>0</v>
      </c>
      <c r="V375" s="21">
        <f t="shared" ref="V375" si="169">(H375+N375+Q375)/(F375+N375+Q375+O375)</f>
        <v>0</v>
      </c>
      <c r="W375" s="21">
        <f t="shared" ref="W375" si="170">(I375+J375*2+K375*3+L375*4)/F375</f>
        <v>0</v>
      </c>
      <c r="X375" s="21">
        <f t="shared" ref="X375" si="171">V375+W375</f>
        <v>0</v>
      </c>
      <c r="Y375" s="22">
        <f t="shared" ref="Y375" si="172">H375/F375</f>
        <v>0</v>
      </c>
      <c r="Z375" s="119"/>
    </row>
    <row r="376" spans="2:26" x14ac:dyDescent="0.25"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152"/>
      <c r="W376" s="152"/>
      <c r="X376" s="152"/>
      <c r="Y376" s="152"/>
      <c r="Z376" s="119"/>
    </row>
    <row r="377" spans="2:26" ht="15.75" thickBot="1" x14ac:dyDescent="0.3"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152"/>
      <c r="W377" s="152"/>
      <c r="X377" s="152"/>
      <c r="Y377" s="152"/>
      <c r="Z377" s="119"/>
    </row>
    <row r="378" spans="2:26" ht="18.75" x14ac:dyDescent="0.3">
      <c r="B378" s="134" t="s">
        <v>236</v>
      </c>
      <c r="C378" s="62" t="s">
        <v>90</v>
      </c>
      <c r="D378" s="62" t="s">
        <v>48</v>
      </c>
      <c r="E378" s="62" t="s">
        <v>49</v>
      </c>
      <c r="F378" s="62" t="s">
        <v>0</v>
      </c>
      <c r="G378" s="62" t="s">
        <v>1</v>
      </c>
      <c r="H378" s="62" t="s">
        <v>2</v>
      </c>
      <c r="I378" s="62" t="s">
        <v>9</v>
      </c>
      <c r="J378" s="62" t="s">
        <v>11</v>
      </c>
      <c r="K378" s="62" t="s">
        <v>50</v>
      </c>
      <c r="L378" s="62" t="s">
        <v>51</v>
      </c>
      <c r="M378" s="62" t="s">
        <v>3</v>
      </c>
      <c r="N378" s="62" t="s">
        <v>4</v>
      </c>
      <c r="O378" s="62" t="s">
        <v>52</v>
      </c>
      <c r="P378" s="62" t="s">
        <v>5</v>
      </c>
      <c r="Q378" s="62" t="s">
        <v>53</v>
      </c>
      <c r="R378" s="62" t="s">
        <v>54</v>
      </c>
      <c r="S378" s="62" t="s">
        <v>55</v>
      </c>
      <c r="T378" s="62" t="s">
        <v>56</v>
      </c>
      <c r="U378" s="62" t="s">
        <v>57</v>
      </c>
      <c r="V378" s="62" t="s">
        <v>58</v>
      </c>
      <c r="W378" s="62" t="s">
        <v>59</v>
      </c>
      <c r="X378" s="62" t="s">
        <v>60</v>
      </c>
      <c r="Y378" s="143" t="s">
        <v>61</v>
      </c>
      <c r="Z378" s="119"/>
    </row>
    <row r="379" spans="2:26" ht="18.75" x14ac:dyDescent="0.3">
      <c r="B379" s="74" t="s">
        <v>205</v>
      </c>
      <c r="C379" s="10" t="s">
        <v>79</v>
      </c>
      <c r="D379" s="10">
        <f>'May Update'!C29</f>
        <v>1</v>
      </c>
      <c r="E379" s="10">
        <f>'May Update'!D29</f>
        <v>1</v>
      </c>
      <c r="F379" s="10">
        <f>'May Update'!E29</f>
        <v>1</v>
      </c>
      <c r="G379" s="10">
        <f>'May Update'!F29</f>
        <v>0</v>
      </c>
      <c r="H379" s="10">
        <f>'May Update'!G29</f>
        <v>0</v>
      </c>
      <c r="I379" s="10">
        <f>'May Update'!H29</f>
        <v>0</v>
      </c>
      <c r="J379" s="10">
        <f>'May Update'!I29</f>
        <v>0</v>
      </c>
      <c r="K379" s="10">
        <f>'May Update'!J29</f>
        <v>0</v>
      </c>
      <c r="L379" s="10">
        <f>'May Update'!K29</f>
        <v>0</v>
      </c>
      <c r="M379" s="10">
        <f>'May Update'!L29</f>
        <v>0</v>
      </c>
      <c r="N379" s="10">
        <f>'May Update'!M29</f>
        <v>0</v>
      </c>
      <c r="O379" s="10">
        <f>'May Update'!N29</f>
        <v>0</v>
      </c>
      <c r="P379" s="10">
        <f>'May Update'!O29</f>
        <v>0</v>
      </c>
      <c r="Q379" s="10">
        <f>'May Update'!P29</f>
        <v>0</v>
      </c>
      <c r="R379" s="10">
        <f>'May Update'!Q29</f>
        <v>0</v>
      </c>
      <c r="S379" s="10">
        <f>'May Update'!R29</f>
        <v>0</v>
      </c>
      <c r="T379" s="10">
        <f>'May Update'!S29</f>
        <v>0</v>
      </c>
      <c r="U379" s="10">
        <f>'May Update'!T29</f>
        <v>0</v>
      </c>
      <c r="V379" s="12">
        <f>'May Update'!U29</f>
        <v>0</v>
      </c>
      <c r="W379" s="12">
        <f>'May Update'!V29</f>
        <v>0</v>
      </c>
      <c r="X379" s="12">
        <f>'May Update'!W29</f>
        <v>0</v>
      </c>
      <c r="Y379" s="18">
        <f>'May Update'!X29</f>
        <v>0</v>
      </c>
      <c r="Z379" s="119"/>
    </row>
    <row r="380" spans="2:26" ht="18.75" x14ac:dyDescent="0.3">
      <c r="B380" s="74"/>
      <c r="C380" s="10" t="s">
        <v>80</v>
      </c>
      <c r="D380" s="10">
        <f>'June Update'!C33</f>
        <v>3</v>
      </c>
      <c r="E380" s="10">
        <f>'June Update'!D33</f>
        <v>8</v>
      </c>
      <c r="F380" s="10">
        <f>'June Update'!E33</f>
        <v>8</v>
      </c>
      <c r="G380" s="10">
        <f>'June Update'!F33</f>
        <v>1</v>
      </c>
      <c r="H380" s="10">
        <f>'June Update'!G33</f>
        <v>1</v>
      </c>
      <c r="I380" s="10">
        <f>'June Update'!H33</f>
        <v>0</v>
      </c>
      <c r="J380" s="10">
        <f>'June Update'!I33</f>
        <v>1</v>
      </c>
      <c r="K380" s="10">
        <f>'June Update'!J33</f>
        <v>0</v>
      </c>
      <c r="L380" s="10">
        <f>'June Update'!K33</f>
        <v>0</v>
      </c>
      <c r="M380" s="10">
        <f>'June Update'!L33</f>
        <v>1</v>
      </c>
      <c r="N380" s="10">
        <f>'June Update'!M33</f>
        <v>0</v>
      </c>
      <c r="O380" s="10">
        <f>'June Update'!N33</f>
        <v>0</v>
      </c>
      <c r="P380" s="10">
        <f>'June Update'!O33</f>
        <v>4</v>
      </c>
      <c r="Q380" s="10">
        <f>'June Update'!P33</f>
        <v>0</v>
      </c>
      <c r="R380" s="10">
        <f>'June Update'!Q33</f>
        <v>0</v>
      </c>
      <c r="S380" s="10">
        <f>'June Update'!R33</f>
        <v>0</v>
      </c>
      <c r="T380" s="10">
        <f>'June Update'!S33</f>
        <v>0</v>
      </c>
      <c r="U380" s="10">
        <f>'June Update'!T33</f>
        <v>0</v>
      </c>
      <c r="V380" s="12">
        <f>'June Update'!U33</f>
        <v>0.125</v>
      </c>
      <c r="W380" s="12">
        <f>'June Update'!V33</f>
        <v>0.25</v>
      </c>
      <c r="X380" s="12">
        <f>'June Update'!W33</f>
        <v>0.375</v>
      </c>
      <c r="Y380" s="18">
        <f>'June Update'!X33</f>
        <v>0.129</v>
      </c>
      <c r="Z380" s="119"/>
    </row>
    <row r="381" spans="2:26" ht="18.75" x14ac:dyDescent="0.3">
      <c r="B381" s="74"/>
      <c r="C381" s="10" t="s">
        <v>81</v>
      </c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2"/>
      <c r="W381" s="12"/>
      <c r="X381" s="12"/>
      <c r="Y381" s="18"/>
      <c r="Z381" s="119"/>
    </row>
    <row r="382" spans="2:26" x14ac:dyDescent="0.25">
      <c r="B382" s="149"/>
      <c r="C382" s="10" t="s">
        <v>82</v>
      </c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2"/>
      <c r="W382" s="12"/>
      <c r="X382" s="12"/>
      <c r="Y382" s="18"/>
      <c r="Z382" s="119"/>
    </row>
    <row r="383" spans="2:26" x14ac:dyDescent="0.25">
      <c r="B383" s="149"/>
      <c r="C383" s="17" t="s">
        <v>90</v>
      </c>
      <c r="D383" s="17">
        <f t="shared" ref="D383:U383" si="173">SUM(D379:D382)</f>
        <v>4</v>
      </c>
      <c r="E383" s="17">
        <f t="shared" si="173"/>
        <v>9</v>
      </c>
      <c r="F383" s="17">
        <f t="shared" si="173"/>
        <v>9</v>
      </c>
      <c r="G383" s="17">
        <f t="shared" si="173"/>
        <v>1</v>
      </c>
      <c r="H383" s="17">
        <f t="shared" si="173"/>
        <v>1</v>
      </c>
      <c r="I383" s="17">
        <f t="shared" si="173"/>
        <v>0</v>
      </c>
      <c r="J383" s="17">
        <f t="shared" si="173"/>
        <v>1</v>
      </c>
      <c r="K383" s="17">
        <f t="shared" si="173"/>
        <v>0</v>
      </c>
      <c r="L383" s="17">
        <f t="shared" si="173"/>
        <v>0</v>
      </c>
      <c r="M383" s="17">
        <f t="shared" si="173"/>
        <v>1</v>
      </c>
      <c r="N383" s="17">
        <f t="shared" si="173"/>
        <v>0</v>
      </c>
      <c r="O383" s="17">
        <f t="shared" si="173"/>
        <v>0</v>
      </c>
      <c r="P383" s="17">
        <f t="shared" si="173"/>
        <v>4</v>
      </c>
      <c r="Q383" s="17">
        <f t="shared" si="173"/>
        <v>0</v>
      </c>
      <c r="R383" s="17">
        <f t="shared" si="173"/>
        <v>0</v>
      </c>
      <c r="S383" s="17">
        <f t="shared" si="173"/>
        <v>0</v>
      </c>
      <c r="T383" s="17">
        <f t="shared" si="173"/>
        <v>0</v>
      </c>
      <c r="U383" s="17">
        <f t="shared" si="173"/>
        <v>0</v>
      </c>
      <c r="V383" s="150">
        <f t="shared" ref="V383" si="174">(H383+N383+Q383)/(F383+N383+Q383+O383)</f>
        <v>0.1111111111111111</v>
      </c>
      <c r="W383" s="150">
        <f t="shared" ref="W383" si="175">(I383+J383*2+K383*3+L383*4)/F383</f>
        <v>0.22222222222222221</v>
      </c>
      <c r="X383" s="150">
        <f t="shared" ref="X383" si="176">V383+W383</f>
        <v>0.33333333333333331</v>
      </c>
      <c r="Y383" s="151">
        <f t="shared" ref="Y383" si="177">H383/F383</f>
        <v>0.1111111111111111</v>
      </c>
      <c r="Z383" s="119"/>
    </row>
    <row r="384" spans="2:26" x14ac:dyDescent="0.25">
      <c r="B384" s="149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50"/>
      <c r="W384" s="150"/>
      <c r="X384" s="150"/>
      <c r="Y384" s="151"/>
      <c r="Z384" s="119"/>
    </row>
    <row r="385" spans="2:26" x14ac:dyDescent="0.25">
      <c r="B385" s="149"/>
      <c r="C385" s="17" t="s">
        <v>91</v>
      </c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50"/>
      <c r="W385" s="150"/>
      <c r="X385" s="150"/>
      <c r="Y385" s="151"/>
      <c r="Z385" s="119"/>
    </row>
    <row r="386" spans="2:26" x14ac:dyDescent="0.25">
      <c r="B386" s="149"/>
      <c r="C386" s="10" t="s">
        <v>88</v>
      </c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50"/>
      <c r="W386" s="150"/>
      <c r="X386" s="150"/>
      <c r="Y386" s="151"/>
      <c r="Z386" s="119"/>
    </row>
    <row r="387" spans="2:26" x14ac:dyDescent="0.25">
      <c r="B387" s="149"/>
      <c r="C387" s="10" t="s">
        <v>107</v>
      </c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50"/>
      <c r="W387" s="150"/>
      <c r="X387" s="150"/>
      <c r="Y387" s="151"/>
      <c r="Z387" s="119"/>
    </row>
    <row r="388" spans="2:26" x14ac:dyDescent="0.25">
      <c r="B388" s="149"/>
      <c r="C388" s="10" t="s">
        <v>191</v>
      </c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50"/>
      <c r="W388" s="150"/>
      <c r="X388" s="150"/>
      <c r="Y388" s="151"/>
      <c r="Z388" s="119"/>
    </row>
    <row r="389" spans="2:26" x14ac:dyDescent="0.25">
      <c r="B389" s="149"/>
      <c r="C389" s="10" t="s">
        <v>92</v>
      </c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50"/>
      <c r="W389" s="150"/>
      <c r="X389" s="150"/>
      <c r="Y389" s="151"/>
      <c r="Z389" s="119"/>
    </row>
    <row r="390" spans="2:26" x14ac:dyDescent="0.25">
      <c r="B390" s="149"/>
      <c r="C390" s="10" t="s">
        <v>174</v>
      </c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50"/>
      <c r="W390" s="150"/>
      <c r="X390" s="150"/>
      <c r="Y390" s="151"/>
      <c r="Z390" s="119"/>
    </row>
    <row r="391" spans="2:26" x14ac:dyDescent="0.25">
      <c r="B391" s="149"/>
      <c r="C391" s="10" t="s">
        <v>89</v>
      </c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50"/>
      <c r="W391" s="150"/>
      <c r="X391" s="150"/>
      <c r="Y391" s="151"/>
      <c r="Z391" s="119"/>
    </row>
    <row r="392" spans="2:26" x14ac:dyDescent="0.25">
      <c r="B392" s="149"/>
      <c r="C392" s="17" t="s">
        <v>91</v>
      </c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50"/>
      <c r="W392" s="150"/>
      <c r="X392" s="150"/>
      <c r="Y392" s="151"/>
      <c r="Z392" s="119"/>
    </row>
    <row r="393" spans="2:26" x14ac:dyDescent="0.25">
      <c r="B393" s="149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150"/>
      <c r="W393" s="150"/>
      <c r="X393" s="150"/>
      <c r="Y393" s="151"/>
      <c r="Z393" s="119"/>
    </row>
    <row r="394" spans="2:26" ht="15.75" thickBot="1" x14ac:dyDescent="0.3">
      <c r="B394" s="154"/>
      <c r="C394" s="19" t="s">
        <v>93</v>
      </c>
      <c r="D394" s="19">
        <f>D383+D392</f>
        <v>4</v>
      </c>
      <c r="E394" s="19">
        <f t="shared" ref="E394:U394" si="178">E383+E392</f>
        <v>9</v>
      </c>
      <c r="F394" s="19">
        <f t="shared" si="178"/>
        <v>9</v>
      </c>
      <c r="G394" s="19">
        <f t="shared" si="178"/>
        <v>1</v>
      </c>
      <c r="H394" s="19">
        <f t="shared" si="178"/>
        <v>1</v>
      </c>
      <c r="I394" s="19">
        <f t="shared" si="178"/>
        <v>0</v>
      </c>
      <c r="J394" s="19">
        <f t="shared" si="178"/>
        <v>1</v>
      </c>
      <c r="K394" s="19">
        <f t="shared" si="178"/>
        <v>0</v>
      </c>
      <c r="L394" s="19">
        <f t="shared" si="178"/>
        <v>0</v>
      </c>
      <c r="M394" s="19">
        <f t="shared" si="178"/>
        <v>1</v>
      </c>
      <c r="N394" s="19">
        <f t="shared" si="178"/>
        <v>0</v>
      </c>
      <c r="O394" s="19">
        <f t="shared" si="178"/>
        <v>0</v>
      </c>
      <c r="P394" s="19">
        <f t="shared" si="178"/>
        <v>4</v>
      </c>
      <c r="Q394" s="19">
        <f t="shared" si="178"/>
        <v>0</v>
      </c>
      <c r="R394" s="19">
        <f t="shared" si="178"/>
        <v>0</v>
      </c>
      <c r="S394" s="19">
        <f t="shared" si="178"/>
        <v>0</v>
      </c>
      <c r="T394" s="19">
        <f t="shared" si="178"/>
        <v>0</v>
      </c>
      <c r="U394" s="19">
        <f t="shared" si="178"/>
        <v>0</v>
      </c>
      <c r="V394" s="21">
        <v>0</v>
      </c>
      <c r="W394" s="21">
        <v>0</v>
      </c>
      <c r="X394" s="21">
        <v>0</v>
      </c>
      <c r="Y394" s="22">
        <v>0</v>
      </c>
      <c r="Z394" s="119"/>
    </row>
    <row r="395" spans="2:26" x14ac:dyDescent="0.25"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152"/>
      <c r="W395" s="152"/>
      <c r="X395" s="152"/>
      <c r="Y395" s="152"/>
      <c r="Z395" s="119"/>
    </row>
    <row r="396" spans="2:26" ht="15.75" thickBot="1" x14ac:dyDescent="0.3"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152"/>
      <c r="W396" s="152"/>
      <c r="X396" s="152"/>
      <c r="Y396" s="152"/>
      <c r="Z396" s="119"/>
    </row>
    <row r="397" spans="2:26" ht="18.75" x14ac:dyDescent="0.3">
      <c r="B397" s="73" t="s">
        <v>8</v>
      </c>
      <c r="C397" s="62" t="s">
        <v>90</v>
      </c>
      <c r="D397" s="62" t="s">
        <v>48</v>
      </c>
      <c r="E397" s="62" t="s">
        <v>49</v>
      </c>
      <c r="F397" s="62" t="s">
        <v>0</v>
      </c>
      <c r="G397" s="62" t="s">
        <v>1</v>
      </c>
      <c r="H397" s="62" t="s">
        <v>2</v>
      </c>
      <c r="I397" s="62" t="s">
        <v>9</v>
      </c>
      <c r="J397" s="62" t="s">
        <v>11</v>
      </c>
      <c r="K397" s="62" t="s">
        <v>50</v>
      </c>
      <c r="L397" s="62" t="s">
        <v>51</v>
      </c>
      <c r="M397" s="62" t="s">
        <v>3</v>
      </c>
      <c r="N397" s="62" t="s">
        <v>4</v>
      </c>
      <c r="O397" s="62" t="s">
        <v>52</v>
      </c>
      <c r="P397" s="62" t="s">
        <v>5</v>
      </c>
      <c r="Q397" s="62" t="s">
        <v>53</v>
      </c>
      <c r="R397" s="62" t="s">
        <v>54</v>
      </c>
      <c r="S397" s="62" t="s">
        <v>55</v>
      </c>
      <c r="T397" s="62" t="s">
        <v>56</v>
      </c>
      <c r="U397" s="62" t="s">
        <v>57</v>
      </c>
      <c r="V397" s="62" t="s">
        <v>58</v>
      </c>
      <c r="W397" s="62" t="s">
        <v>59</v>
      </c>
      <c r="X397" s="62" t="s">
        <v>60</v>
      </c>
      <c r="Y397" s="143" t="s">
        <v>61</v>
      </c>
      <c r="Z397" s="119"/>
    </row>
    <row r="398" spans="2:26" ht="15" customHeight="1" x14ac:dyDescent="0.3">
      <c r="B398" s="74" t="s">
        <v>98</v>
      </c>
      <c r="C398" s="10" t="s">
        <v>79</v>
      </c>
      <c r="D398" s="10">
        <f>'May Update'!C30</f>
        <v>7</v>
      </c>
      <c r="E398" s="10">
        <f>'May Update'!D30</f>
        <v>23</v>
      </c>
      <c r="F398" s="10">
        <f>'May Update'!E30</f>
        <v>19</v>
      </c>
      <c r="G398" s="10">
        <f>'May Update'!F30</f>
        <v>6</v>
      </c>
      <c r="H398" s="10">
        <f>'May Update'!G30</f>
        <v>4</v>
      </c>
      <c r="I398" s="10">
        <f>'May Update'!H30</f>
        <v>4</v>
      </c>
      <c r="J398" s="10">
        <f>'May Update'!I30</f>
        <v>0</v>
      </c>
      <c r="K398" s="10">
        <f>'May Update'!J30</f>
        <v>0</v>
      </c>
      <c r="L398" s="10">
        <f>'May Update'!K30</f>
        <v>0</v>
      </c>
      <c r="M398" s="10">
        <f>'May Update'!L30</f>
        <v>3</v>
      </c>
      <c r="N398" s="10">
        <f>'May Update'!M30</f>
        <v>2</v>
      </c>
      <c r="O398" s="10">
        <f>'May Update'!N30</f>
        <v>0</v>
      </c>
      <c r="P398" s="10">
        <f>'May Update'!O30</f>
        <v>6</v>
      </c>
      <c r="Q398" s="10">
        <f>'May Update'!P30</f>
        <v>2</v>
      </c>
      <c r="R398" s="10">
        <f>'May Update'!Q30</f>
        <v>0</v>
      </c>
      <c r="S398" s="10">
        <f>'May Update'!R30</f>
        <v>0</v>
      </c>
      <c r="T398" s="10">
        <f>'May Update'!S30</f>
        <v>3</v>
      </c>
      <c r="U398" s="10">
        <f>'May Update'!T30</f>
        <v>0</v>
      </c>
      <c r="V398" s="12">
        <f>'May Update'!U30</f>
        <v>0.34782608695652173</v>
      </c>
      <c r="W398" s="12">
        <f>'May Update'!V30</f>
        <v>0.21052631578947367</v>
      </c>
      <c r="X398" s="12">
        <f>'May Update'!W30</f>
        <v>0.5583524027459954</v>
      </c>
      <c r="Y398" s="18">
        <f>'May Update'!X30</f>
        <v>0.21052631578947367</v>
      </c>
      <c r="Z398" s="119"/>
    </row>
    <row r="399" spans="2:26" ht="15" customHeight="1" x14ac:dyDescent="0.25">
      <c r="B399" s="149"/>
      <c r="C399" s="10" t="s">
        <v>80</v>
      </c>
      <c r="D399" s="10">
        <f>'June Update'!C34</f>
        <v>2</v>
      </c>
      <c r="E399" s="10">
        <f>'June Update'!D34</f>
        <v>7</v>
      </c>
      <c r="F399" s="10">
        <f>'June Update'!E34</f>
        <v>5</v>
      </c>
      <c r="G399" s="10">
        <f>'June Update'!F34</f>
        <v>1</v>
      </c>
      <c r="H399" s="10">
        <f>'June Update'!G34</f>
        <v>1</v>
      </c>
      <c r="I399" s="10">
        <f>'June Update'!H34</f>
        <v>1</v>
      </c>
      <c r="J399" s="10">
        <f>'June Update'!I34</f>
        <v>0</v>
      </c>
      <c r="K399" s="10">
        <f>'June Update'!J34</f>
        <v>0</v>
      </c>
      <c r="L399" s="10">
        <f>'June Update'!K34</f>
        <v>0</v>
      </c>
      <c r="M399" s="10">
        <f>'June Update'!L34</f>
        <v>0</v>
      </c>
      <c r="N399" s="10">
        <f>'June Update'!M34</f>
        <v>2</v>
      </c>
      <c r="O399" s="10">
        <f>'June Update'!N34</f>
        <v>0</v>
      </c>
      <c r="P399" s="10">
        <f>'June Update'!O34</f>
        <v>1</v>
      </c>
      <c r="Q399" s="10">
        <f>'June Update'!P34</f>
        <v>0</v>
      </c>
      <c r="R399" s="10">
        <f>'June Update'!Q34</f>
        <v>0</v>
      </c>
      <c r="S399" s="10">
        <f>'June Update'!R34</f>
        <v>0</v>
      </c>
      <c r="T399" s="10">
        <f>'June Update'!S34</f>
        <v>0</v>
      </c>
      <c r="U399" s="10">
        <f>'June Update'!T34</f>
        <v>0</v>
      </c>
      <c r="V399" s="12">
        <f>'June Update'!U34</f>
        <v>0.42899999999999999</v>
      </c>
      <c r="W399" s="12">
        <f>'June Update'!V34</f>
        <v>0.2</v>
      </c>
      <c r="X399" s="12">
        <f>'June Update'!W34</f>
        <v>0.629</v>
      </c>
      <c r="Y399" s="18">
        <f>'June Update'!X34</f>
        <v>0.2</v>
      </c>
      <c r="Z399" s="119"/>
    </row>
    <row r="400" spans="2:26" ht="15" customHeight="1" x14ac:dyDescent="0.25">
      <c r="B400" s="149"/>
      <c r="C400" s="10" t="s">
        <v>81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2"/>
      <c r="W400" s="12"/>
      <c r="X400" s="12"/>
      <c r="Y400" s="18"/>
      <c r="Z400" s="119"/>
    </row>
    <row r="401" spans="2:27" x14ac:dyDescent="0.25">
      <c r="B401" s="149"/>
      <c r="C401" s="10" t="s">
        <v>82</v>
      </c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2"/>
      <c r="W401" s="12"/>
      <c r="X401" s="12"/>
      <c r="Y401" s="18"/>
      <c r="Z401" s="119"/>
    </row>
    <row r="402" spans="2:27" x14ac:dyDescent="0.25">
      <c r="B402" s="149"/>
      <c r="C402" s="17" t="s">
        <v>90</v>
      </c>
      <c r="D402" s="17">
        <f>SUM(D398:D401)</f>
        <v>9</v>
      </c>
      <c r="E402" s="17">
        <f t="shared" ref="E402:U402" si="179">SUM(E398:E401)</f>
        <v>30</v>
      </c>
      <c r="F402" s="17">
        <f t="shared" si="179"/>
        <v>24</v>
      </c>
      <c r="G402" s="17">
        <f t="shared" si="179"/>
        <v>7</v>
      </c>
      <c r="H402" s="17">
        <f t="shared" si="179"/>
        <v>5</v>
      </c>
      <c r="I402" s="17">
        <f t="shared" si="179"/>
        <v>5</v>
      </c>
      <c r="J402" s="17">
        <f t="shared" si="179"/>
        <v>0</v>
      </c>
      <c r="K402" s="17">
        <f t="shared" si="179"/>
        <v>0</v>
      </c>
      <c r="L402" s="17">
        <f t="shared" si="179"/>
        <v>0</v>
      </c>
      <c r="M402" s="17">
        <f t="shared" si="179"/>
        <v>3</v>
      </c>
      <c r="N402" s="17">
        <f t="shared" si="179"/>
        <v>4</v>
      </c>
      <c r="O402" s="17">
        <f t="shared" si="179"/>
        <v>0</v>
      </c>
      <c r="P402" s="17">
        <f t="shared" si="179"/>
        <v>7</v>
      </c>
      <c r="Q402" s="17">
        <f t="shared" si="179"/>
        <v>2</v>
      </c>
      <c r="R402" s="17">
        <f t="shared" si="179"/>
        <v>0</v>
      </c>
      <c r="S402" s="17">
        <f t="shared" si="179"/>
        <v>0</v>
      </c>
      <c r="T402" s="17">
        <f t="shared" si="179"/>
        <v>3</v>
      </c>
      <c r="U402" s="17">
        <f t="shared" si="179"/>
        <v>0</v>
      </c>
      <c r="V402" s="150">
        <f t="shared" ref="V402" si="180">(H402+N402+Q402)/(F402+N402+Q402+O402)</f>
        <v>0.36666666666666664</v>
      </c>
      <c r="W402" s="150">
        <f t="shared" ref="W402" si="181">(I402+J402*2+K402*3+L402*4)/F402</f>
        <v>0.20833333333333334</v>
      </c>
      <c r="X402" s="150">
        <f t="shared" ref="X402" si="182">V402+W402</f>
        <v>0.57499999999999996</v>
      </c>
      <c r="Y402" s="151">
        <f t="shared" ref="Y402" si="183">H402/F402</f>
        <v>0.20833333333333334</v>
      </c>
      <c r="Z402" s="119"/>
      <c r="AA402" t="s">
        <v>44</v>
      </c>
    </row>
    <row r="403" spans="2:27" x14ac:dyDescent="0.25">
      <c r="B403" s="149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50"/>
      <c r="W403" s="150"/>
      <c r="X403" s="150"/>
      <c r="Y403" s="151"/>
      <c r="Z403" s="119"/>
    </row>
    <row r="404" spans="2:27" x14ac:dyDescent="0.25">
      <c r="B404" s="149"/>
      <c r="C404" s="17" t="s">
        <v>91</v>
      </c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50"/>
      <c r="W404" s="150"/>
      <c r="X404" s="150"/>
      <c r="Y404" s="151"/>
      <c r="Z404" s="119"/>
    </row>
    <row r="405" spans="2:27" x14ac:dyDescent="0.25">
      <c r="B405" s="149"/>
      <c r="C405" s="10" t="s">
        <v>88</v>
      </c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2"/>
      <c r="W405" s="12"/>
      <c r="X405" s="12"/>
      <c r="Y405" s="18"/>
      <c r="Z405" s="119"/>
    </row>
    <row r="406" spans="2:27" x14ac:dyDescent="0.25">
      <c r="B406" s="149"/>
      <c r="C406" s="10" t="s">
        <v>107</v>
      </c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2"/>
      <c r="W406" s="12"/>
      <c r="X406" s="12"/>
      <c r="Y406" s="18"/>
      <c r="Z406" s="119"/>
    </row>
    <row r="407" spans="2:27" x14ac:dyDescent="0.25">
      <c r="B407" s="149"/>
      <c r="C407" s="10" t="s">
        <v>191</v>
      </c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2"/>
      <c r="W407" s="12"/>
      <c r="X407" s="12"/>
      <c r="Y407" s="18"/>
      <c r="Z407" s="119"/>
    </row>
    <row r="408" spans="2:27" x14ac:dyDescent="0.25">
      <c r="B408" s="149"/>
      <c r="C408" s="10" t="s">
        <v>92</v>
      </c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2"/>
      <c r="W408" s="12"/>
      <c r="X408" s="12"/>
      <c r="Y408" s="18"/>
      <c r="Z408" s="119"/>
    </row>
    <row r="409" spans="2:27" x14ac:dyDescent="0.25">
      <c r="B409" s="149"/>
      <c r="C409" s="10" t="s">
        <v>174</v>
      </c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2"/>
      <c r="W409" s="12"/>
      <c r="X409" s="12"/>
      <c r="Y409" s="18"/>
      <c r="Z409" s="119"/>
    </row>
    <row r="410" spans="2:27" x14ac:dyDescent="0.25">
      <c r="B410" s="149"/>
      <c r="C410" s="10" t="s">
        <v>89</v>
      </c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2"/>
      <c r="W410" s="12"/>
      <c r="X410" s="12"/>
      <c r="Y410" s="18"/>
      <c r="Z410" s="119"/>
    </row>
    <row r="411" spans="2:27" x14ac:dyDescent="0.25">
      <c r="B411" s="149"/>
      <c r="C411" s="72" t="s">
        <v>91</v>
      </c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50"/>
      <c r="W411" s="150"/>
      <c r="X411" s="150"/>
      <c r="Y411" s="151"/>
      <c r="Z411" s="119"/>
    </row>
    <row r="412" spans="2:27" x14ac:dyDescent="0.25">
      <c r="B412" s="149"/>
      <c r="C412" s="6"/>
      <c r="V412" s="152"/>
      <c r="W412" s="152"/>
      <c r="X412" s="152"/>
      <c r="Y412" s="153"/>
      <c r="Z412" s="119"/>
    </row>
    <row r="413" spans="2:27" ht="15.75" thickBot="1" x14ac:dyDescent="0.3">
      <c r="B413" s="154"/>
      <c r="C413" s="19" t="s">
        <v>93</v>
      </c>
      <c r="D413" s="19">
        <f t="shared" ref="D413:U413" si="184">D402+D411</f>
        <v>9</v>
      </c>
      <c r="E413" s="19">
        <f t="shared" si="184"/>
        <v>30</v>
      </c>
      <c r="F413" s="19">
        <f t="shared" si="184"/>
        <v>24</v>
      </c>
      <c r="G413" s="19">
        <f t="shared" si="184"/>
        <v>7</v>
      </c>
      <c r="H413" s="19">
        <f t="shared" si="184"/>
        <v>5</v>
      </c>
      <c r="I413" s="19">
        <f t="shared" si="184"/>
        <v>5</v>
      </c>
      <c r="J413" s="19">
        <f t="shared" si="184"/>
        <v>0</v>
      </c>
      <c r="K413" s="19">
        <f t="shared" si="184"/>
        <v>0</v>
      </c>
      <c r="L413" s="19">
        <f t="shared" si="184"/>
        <v>0</v>
      </c>
      <c r="M413" s="19">
        <f t="shared" si="184"/>
        <v>3</v>
      </c>
      <c r="N413" s="19">
        <f t="shared" si="184"/>
        <v>4</v>
      </c>
      <c r="O413" s="19">
        <f t="shared" si="184"/>
        <v>0</v>
      </c>
      <c r="P413" s="19">
        <f t="shared" si="184"/>
        <v>7</v>
      </c>
      <c r="Q413" s="19">
        <f t="shared" si="184"/>
        <v>2</v>
      </c>
      <c r="R413" s="19">
        <f t="shared" si="184"/>
        <v>0</v>
      </c>
      <c r="S413" s="19">
        <f t="shared" si="184"/>
        <v>0</v>
      </c>
      <c r="T413" s="19">
        <f t="shared" si="184"/>
        <v>3</v>
      </c>
      <c r="U413" s="19">
        <f t="shared" si="184"/>
        <v>0</v>
      </c>
      <c r="V413" s="21">
        <f t="shared" ref="V413" si="185">(H413+N413+Q413)/(F413+N413+Q413+O413)</f>
        <v>0.36666666666666664</v>
      </c>
      <c r="W413" s="21">
        <f t="shared" ref="W413" si="186">(I413+J413*2+K413*3+L413*4)/F413</f>
        <v>0.20833333333333334</v>
      </c>
      <c r="X413" s="21">
        <f t="shared" ref="X413" si="187">V413+W413</f>
        <v>0.57499999999999996</v>
      </c>
      <c r="Y413" s="22">
        <f t="shared" ref="Y413" si="188">H413/F413</f>
        <v>0.20833333333333334</v>
      </c>
      <c r="Z413" s="119"/>
    </row>
    <row r="414" spans="2:27" x14ac:dyDescent="0.25"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152"/>
      <c r="W414" s="152"/>
      <c r="X414" s="152"/>
      <c r="Y414" s="152"/>
      <c r="Z414" s="119"/>
    </row>
    <row r="415" spans="2:27" ht="15.75" thickBot="1" x14ac:dyDescent="0.3">
      <c r="C415" s="72"/>
      <c r="V415" s="150"/>
      <c r="W415" s="150"/>
      <c r="X415" s="150"/>
      <c r="Y415" s="157"/>
      <c r="Z415" s="119"/>
    </row>
    <row r="416" spans="2:27" ht="18.75" x14ac:dyDescent="0.3">
      <c r="B416" s="73" t="s">
        <v>6</v>
      </c>
      <c r="C416" s="62" t="s">
        <v>90</v>
      </c>
      <c r="D416" s="62" t="s">
        <v>48</v>
      </c>
      <c r="E416" s="62" t="s">
        <v>49</v>
      </c>
      <c r="F416" s="62" t="s">
        <v>0</v>
      </c>
      <c r="G416" s="62" t="s">
        <v>1</v>
      </c>
      <c r="H416" s="62" t="s">
        <v>2</v>
      </c>
      <c r="I416" s="62" t="s">
        <v>9</v>
      </c>
      <c r="J416" s="62" t="s">
        <v>11</v>
      </c>
      <c r="K416" s="62" t="s">
        <v>50</v>
      </c>
      <c r="L416" s="62" t="s">
        <v>51</v>
      </c>
      <c r="M416" s="62" t="s">
        <v>3</v>
      </c>
      <c r="N416" s="62" t="s">
        <v>4</v>
      </c>
      <c r="O416" s="62" t="s">
        <v>52</v>
      </c>
      <c r="P416" s="62" t="s">
        <v>5</v>
      </c>
      <c r="Q416" s="62" t="s">
        <v>53</v>
      </c>
      <c r="R416" s="62" t="s">
        <v>54</v>
      </c>
      <c r="S416" s="62" t="s">
        <v>55</v>
      </c>
      <c r="T416" s="62" t="s">
        <v>56</v>
      </c>
      <c r="U416" s="62" t="s">
        <v>57</v>
      </c>
      <c r="V416" s="62" t="s">
        <v>58</v>
      </c>
      <c r="W416" s="62" t="s">
        <v>59</v>
      </c>
      <c r="X416" s="62" t="s">
        <v>60</v>
      </c>
      <c r="Y416" s="143" t="s">
        <v>61</v>
      </c>
      <c r="Z416" s="119"/>
    </row>
    <row r="417" spans="2:26" ht="15" customHeight="1" x14ac:dyDescent="0.3">
      <c r="B417" s="74" t="s">
        <v>177</v>
      </c>
      <c r="C417" s="10" t="s">
        <v>80</v>
      </c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2"/>
      <c r="W417" s="12"/>
      <c r="X417" s="12"/>
      <c r="Y417" s="18"/>
      <c r="Z417" s="119"/>
    </row>
    <row r="418" spans="2:26" ht="15" customHeight="1" x14ac:dyDescent="0.25">
      <c r="B418" s="149"/>
      <c r="C418" s="10" t="s">
        <v>81</v>
      </c>
      <c r="D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2"/>
      <c r="W418" s="12"/>
      <c r="X418" s="12"/>
      <c r="Y418" s="18"/>
      <c r="Z418" s="119"/>
    </row>
    <row r="419" spans="2:26" ht="15" customHeight="1" x14ac:dyDescent="0.25">
      <c r="B419" s="149"/>
      <c r="C419" s="10" t="s">
        <v>82</v>
      </c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2"/>
      <c r="W419" s="12"/>
      <c r="X419" s="12"/>
      <c r="Y419" s="18"/>
      <c r="Z419" s="119"/>
    </row>
    <row r="420" spans="2:26" x14ac:dyDescent="0.25">
      <c r="B420" s="149"/>
      <c r="C420" s="17" t="s">
        <v>90</v>
      </c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50"/>
      <c r="W420" s="150"/>
      <c r="X420" s="150"/>
      <c r="Y420" s="151"/>
      <c r="Z420" s="119"/>
    </row>
    <row r="421" spans="2:26" x14ac:dyDescent="0.25">
      <c r="B421" s="149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50"/>
      <c r="W421" s="150"/>
      <c r="X421" s="150"/>
      <c r="Y421" s="151"/>
      <c r="Z421" s="119"/>
    </row>
    <row r="422" spans="2:26" x14ac:dyDescent="0.25">
      <c r="B422" s="149"/>
      <c r="C422" s="17" t="s">
        <v>91</v>
      </c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50"/>
      <c r="W422" s="150"/>
      <c r="X422" s="150"/>
      <c r="Y422" s="151"/>
      <c r="Z422" s="119"/>
    </row>
    <row r="423" spans="2:26" x14ac:dyDescent="0.25">
      <c r="B423" s="149"/>
      <c r="C423" s="10" t="s">
        <v>88</v>
      </c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50"/>
      <c r="W423" s="150"/>
      <c r="X423" s="150"/>
      <c r="Y423" s="151"/>
    </row>
    <row r="424" spans="2:26" x14ac:dyDescent="0.25">
      <c r="B424" s="149"/>
      <c r="C424" s="10" t="s">
        <v>107</v>
      </c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50"/>
      <c r="W424" s="150"/>
      <c r="X424" s="150"/>
      <c r="Y424" s="151"/>
    </row>
    <row r="425" spans="2:26" x14ac:dyDescent="0.25">
      <c r="B425" s="149"/>
      <c r="C425" s="10" t="s">
        <v>191</v>
      </c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50"/>
      <c r="W425" s="150"/>
      <c r="X425" s="150"/>
      <c r="Y425" s="151"/>
    </row>
    <row r="426" spans="2:26" x14ac:dyDescent="0.25">
      <c r="B426" s="149"/>
      <c r="C426" s="10" t="s">
        <v>92</v>
      </c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50"/>
      <c r="W426" s="150"/>
      <c r="X426" s="150"/>
      <c r="Y426" s="151"/>
    </row>
    <row r="427" spans="2:26" x14ac:dyDescent="0.25">
      <c r="B427" s="149"/>
      <c r="C427" s="10" t="s">
        <v>174</v>
      </c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50"/>
      <c r="W427" s="150"/>
      <c r="X427" s="150"/>
      <c r="Y427" s="151"/>
    </row>
    <row r="428" spans="2:26" x14ac:dyDescent="0.25">
      <c r="B428" s="149"/>
      <c r="C428" s="10" t="s">
        <v>89</v>
      </c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50"/>
      <c r="W428" s="150"/>
      <c r="X428" s="150"/>
      <c r="Y428" s="151"/>
    </row>
    <row r="429" spans="2:26" x14ac:dyDescent="0.25">
      <c r="B429" s="149"/>
      <c r="C429" s="17" t="s">
        <v>91</v>
      </c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50"/>
      <c r="W429" s="150"/>
      <c r="X429" s="150"/>
      <c r="Y429" s="151"/>
    </row>
    <row r="430" spans="2:26" x14ac:dyDescent="0.25">
      <c r="B430" s="149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152"/>
      <c r="W430" s="152"/>
      <c r="X430" s="152"/>
      <c r="Y430" s="153"/>
    </row>
    <row r="431" spans="2:26" ht="15.75" thickBot="1" x14ac:dyDescent="0.3">
      <c r="B431" s="154"/>
      <c r="C431" s="19" t="s">
        <v>93</v>
      </c>
      <c r="D431" s="19">
        <f>SUM(D422:D430)</f>
        <v>0</v>
      </c>
      <c r="E431" s="19">
        <f t="shared" ref="E431:U431" si="189">SUM(E422:E430)</f>
        <v>0</v>
      </c>
      <c r="F431" s="19">
        <f t="shared" si="189"/>
        <v>0</v>
      </c>
      <c r="G431" s="19">
        <f t="shared" si="189"/>
        <v>0</v>
      </c>
      <c r="H431" s="19">
        <f t="shared" si="189"/>
        <v>0</v>
      </c>
      <c r="I431" s="19">
        <f t="shared" si="189"/>
        <v>0</v>
      </c>
      <c r="J431" s="19">
        <f t="shared" si="189"/>
        <v>0</v>
      </c>
      <c r="K431" s="19">
        <f t="shared" si="189"/>
        <v>0</v>
      </c>
      <c r="L431" s="19">
        <f t="shared" si="189"/>
        <v>0</v>
      </c>
      <c r="M431" s="19">
        <f t="shared" si="189"/>
        <v>0</v>
      </c>
      <c r="N431" s="19">
        <f t="shared" si="189"/>
        <v>0</v>
      </c>
      <c r="O431" s="19">
        <f t="shared" si="189"/>
        <v>0</v>
      </c>
      <c r="P431" s="19">
        <f t="shared" si="189"/>
        <v>0</v>
      </c>
      <c r="Q431" s="19">
        <f t="shared" si="189"/>
        <v>0</v>
      </c>
      <c r="R431" s="19">
        <f t="shared" si="189"/>
        <v>0</v>
      </c>
      <c r="S431" s="19">
        <f t="shared" si="189"/>
        <v>0</v>
      </c>
      <c r="T431" s="19">
        <f t="shared" si="189"/>
        <v>0</v>
      </c>
      <c r="U431" s="19">
        <f t="shared" si="189"/>
        <v>0</v>
      </c>
      <c r="V431" s="21" t="e">
        <f t="shared" ref="V431" si="190">(H431+N431+Q431)/(F431+N431+Q431+O431)</f>
        <v>#DIV/0!</v>
      </c>
      <c r="W431" s="21" t="e">
        <f t="shared" ref="W431" si="191">(I431+J431*2+K431*3+L431*4)/F431</f>
        <v>#DIV/0!</v>
      </c>
      <c r="X431" s="21" t="e">
        <f t="shared" ref="X431" si="192">V431+W431</f>
        <v>#DIV/0!</v>
      </c>
      <c r="Y431" s="22" t="e">
        <f t="shared" ref="Y431" si="193">H431/F431</f>
        <v>#DIV/0!</v>
      </c>
    </row>
    <row r="432" spans="2:26" x14ac:dyDescent="0.25">
      <c r="V432" s="72"/>
      <c r="W432" s="72"/>
      <c r="X432" s="72"/>
      <c r="Y432" s="72"/>
    </row>
    <row r="433" spans="2:25" ht="15.75" thickBot="1" x14ac:dyDescent="0.3">
      <c r="V433" s="72"/>
      <c r="W433" s="72"/>
      <c r="X433" s="72"/>
      <c r="Y433" s="72"/>
    </row>
    <row r="434" spans="2:25" ht="18.75" x14ac:dyDescent="0.3">
      <c r="B434" s="73" t="s">
        <v>83</v>
      </c>
      <c r="C434" s="62" t="s">
        <v>90</v>
      </c>
      <c r="D434" s="62" t="s">
        <v>48</v>
      </c>
      <c r="E434" s="62" t="s">
        <v>49</v>
      </c>
      <c r="F434" s="62" t="s">
        <v>0</v>
      </c>
      <c r="G434" s="62" t="s">
        <v>1</v>
      </c>
      <c r="H434" s="62" t="s">
        <v>2</v>
      </c>
      <c r="I434" s="62" t="s">
        <v>9</v>
      </c>
      <c r="J434" s="62" t="s">
        <v>11</v>
      </c>
      <c r="K434" s="62" t="s">
        <v>50</v>
      </c>
      <c r="L434" s="62" t="s">
        <v>51</v>
      </c>
      <c r="M434" s="62" t="s">
        <v>3</v>
      </c>
      <c r="N434" s="62" t="s">
        <v>4</v>
      </c>
      <c r="O434" s="62" t="s">
        <v>52</v>
      </c>
      <c r="P434" s="62" t="s">
        <v>5</v>
      </c>
      <c r="Q434" s="62" t="s">
        <v>53</v>
      </c>
      <c r="R434" s="62" t="s">
        <v>54</v>
      </c>
      <c r="S434" s="62" t="s">
        <v>55</v>
      </c>
      <c r="T434" s="62" t="s">
        <v>56</v>
      </c>
      <c r="U434" s="62" t="s">
        <v>57</v>
      </c>
      <c r="V434" s="62" t="s">
        <v>58</v>
      </c>
      <c r="W434" s="62" t="s">
        <v>59</v>
      </c>
      <c r="X434" s="62" t="s">
        <v>60</v>
      </c>
      <c r="Y434" s="143" t="s">
        <v>61</v>
      </c>
    </row>
    <row r="435" spans="2:25" ht="18.75" x14ac:dyDescent="0.3">
      <c r="B435" s="74">
        <v>2026</v>
      </c>
      <c r="C435" s="10" t="s">
        <v>79</v>
      </c>
      <c r="D435" s="10">
        <f t="shared" ref="D435:U435" si="194">D4+D23+D42+D61+D116+D135+D172+D191+D210+D229+D266+D285+D304+D341+D360+D379+D398</f>
        <v>95</v>
      </c>
      <c r="E435" s="10">
        <f t="shared" si="194"/>
        <v>330</v>
      </c>
      <c r="F435" s="10">
        <f t="shared" si="194"/>
        <v>255</v>
      </c>
      <c r="G435" s="10">
        <f t="shared" si="194"/>
        <v>73</v>
      </c>
      <c r="H435" s="10">
        <f t="shared" si="194"/>
        <v>84</v>
      </c>
      <c r="I435" s="10">
        <f t="shared" si="194"/>
        <v>65</v>
      </c>
      <c r="J435" s="10">
        <f t="shared" si="194"/>
        <v>15</v>
      </c>
      <c r="K435" s="10">
        <f t="shared" si="194"/>
        <v>0</v>
      </c>
      <c r="L435" s="10">
        <f t="shared" si="194"/>
        <v>4</v>
      </c>
      <c r="M435" s="10">
        <f t="shared" si="194"/>
        <v>60</v>
      </c>
      <c r="N435" s="10">
        <f t="shared" si="194"/>
        <v>53</v>
      </c>
      <c r="O435" s="10">
        <f t="shared" si="194"/>
        <v>1</v>
      </c>
      <c r="P435" s="10">
        <f t="shared" si="194"/>
        <v>53</v>
      </c>
      <c r="Q435" s="10">
        <f t="shared" si="194"/>
        <v>16</v>
      </c>
      <c r="R435" s="10">
        <f t="shared" si="194"/>
        <v>10</v>
      </c>
      <c r="S435" s="10">
        <f t="shared" si="194"/>
        <v>16</v>
      </c>
      <c r="T435" s="10">
        <f t="shared" si="194"/>
        <v>17</v>
      </c>
      <c r="U435" s="10">
        <f t="shared" si="194"/>
        <v>1</v>
      </c>
      <c r="V435" s="12">
        <v>0.47099999999999997</v>
      </c>
      <c r="W435" s="12">
        <v>0.435</v>
      </c>
      <c r="X435" s="12">
        <v>0.90600000000000003</v>
      </c>
      <c r="Y435" s="18">
        <v>0.32900000000000001</v>
      </c>
    </row>
    <row r="436" spans="2:25" ht="15" customHeight="1" x14ac:dyDescent="0.25">
      <c r="B436" s="149"/>
      <c r="C436" s="10" t="s">
        <v>80</v>
      </c>
      <c r="D436" s="10">
        <f>D5+D24+D43+D62+D80+D98+D117+D136+D154+D173+D192+D211+D230+D267+D286+D305+D323+D342+D361+D380+D399+D417</f>
        <v>31</v>
      </c>
      <c r="E436" s="10">
        <f t="shared" ref="E436:U436" si="195">E5+E24+E43+E62+E80+E98+E117+E136+E154+E173+E192+E211+E230+E267+E286+E305+E323+E342+E361+E380+E399+E417</f>
        <v>117</v>
      </c>
      <c r="F436" s="10">
        <f t="shared" si="195"/>
        <v>91</v>
      </c>
      <c r="G436" s="10">
        <f t="shared" si="195"/>
        <v>12</v>
      </c>
      <c r="H436" s="10">
        <f t="shared" si="195"/>
        <v>23</v>
      </c>
      <c r="I436" s="10">
        <f t="shared" si="195"/>
        <v>19</v>
      </c>
      <c r="J436" s="10">
        <f t="shared" si="195"/>
        <v>4</v>
      </c>
      <c r="K436" s="10">
        <f t="shared" si="195"/>
        <v>0</v>
      </c>
      <c r="L436" s="10">
        <f t="shared" si="195"/>
        <v>0</v>
      </c>
      <c r="M436" s="10">
        <f t="shared" si="195"/>
        <v>8</v>
      </c>
      <c r="N436" s="10">
        <f t="shared" si="195"/>
        <v>20</v>
      </c>
      <c r="O436" s="10">
        <f t="shared" si="195"/>
        <v>2</v>
      </c>
      <c r="P436" s="10">
        <f t="shared" si="195"/>
        <v>28</v>
      </c>
      <c r="Q436" s="10">
        <f t="shared" si="195"/>
        <v>4</v>
      </c>
      <c r="R436" s="10">
        <f t="shared" si="195"/>
        <v>3</v>
      </c>
      <c r="S436" s="10">
        <f t="shared" si="195"/>
        <v>1</v>
      </c>
      <c r="T436" s="10">
        <f t="shared" si="195"/>
        <v>4</v>
      </c>
      <c r="U436" s="10">
        <f t="shared" si="195"/>
        <v>0</v>
      </c>
      <c r="V436" s="12">
        <v>0.39400000000000002</v>
      </c>
      <c r="W436" s="12">
        <v>0.28699999999999998</v>
      </c>
      <c r="X436" s="12">
        <v>0.68100000000000005</v>
      </c>
      <c r="Y436" s="18">
        <v>0.248</v>
      </c>
    </row>
    <row r="437" spans="2:25" ht="15" customHeight="1" x14ac:dyDescent="0.25">
      <c r="B437" s="149"/>
      <c r="C437" s="1" t="s">
        <v>81</v>
      </c>
      <c r="V437" s="150"/>
      <c r="W437" s="150"/>
      <c r="X437" s="150"/>
      <c r="Y437" s="151"/>
    </row>
    <row r="438" spans="2:25" ht="15" customHeight="1" x14ac:dyDescent="0.25">
      <c r="B438" s="149"/>
      <c r="C438" s="10" t="s">
        <v>82</v>
      </c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50"/>
      <c r="W438" s="150"/>
      <c r="X438" s="150"/>
      <c r="Y438" s="151"/>
    </row>
    <row r="439" spans="2:25" x14ac:dyDescent="0.25">
      <c r="B439" s="149"/>
      <c r="C439" s="17" t="s">
        <v>90</v>
      </c>
      <c r="D439" s="17">
        <f>SUM(D435:D438)</f>
        <v>126</v>
      </c>
      <c r="E439" s="17">
        <f t="shared" ref="E439:U439" si="196">SUM(E435:E438)</f>
        <v>447</v>
      </c>
      <c r="F439" s="17">
        <f t="shared" si="196"/>
        <v>346</v>
      </c>
      <c r="G439" s="17">
        <f t="shared" si="196"/>
        <v>85</v>
      </c>
      <c r="H439" s="17">
        <f t="shared" si="196"/>
        <v>107</v>
      </c>
      <c r="I439" s="17">
        <f t="shared" si="196"/>
        <v>84</v>
      </c>
      <c r="J439" s="17">
        <f t="shared" si="196"/>
        <v>19</v>
      </c>
      <c r="K439" s="17">
        <f t="shared" si="196"/>
        <v>0</v>
      </c>
      <c r="L439" s="17">
        <f t="shared" si="196"/>
        <v>4</v>
      </c>
      <c r="M439" s="17">
        <f t="shared" si="196"/>
        <v>68</v>
      </c>
      <c r="N439" s="17">
        <f t="shared" si="196"/>
        <v>73</v>
      </c>
      <c r="O439" s="17">
        <f t="shared" si="196"/>
        <v>3</v>
      </c>
      <c r="P439" s="17">
        <f t="shared" si="196"/>
        <v>81</v>
      </c>
      <c r="Q439" s="17">
        <f t="shared" si="196"/>
        <v>20</v>
      </c>
      <c r="R439" s="17">
        <f t="shared" si="196"/>
        <v>13</v>
      </c>
      <c r="S439" s="17">
        <f t="shared" si="196"/>
        <v>17</v>
      </c>
      <c r="T439" s="17">
        <f t="shared" si="196"/>
        <v>21</v>
      </c>
      <c r="U439" s="17">
        <f t="shared" si="196"/>
        <v>1</v>
      </c>
      <c r="V439" s="150">
        <v>0.44500000000000001</v>
      </c>
      <c r="W439" s="150">
        <v>0.39300000000000002</v>
      </c>
      <c r="X439" s="150">
        <f>W439+V439</f>
        <v>0.83800000000000008</v>
      </c>
      <c r="Y439" s="151">
        <v>0.30599999999999999</v>
      </c>
    </row>
    <row r="440" spans="2:25" x14ac:dyDescent="0.25">
      <c r="B440" s="149"/>
      <c r="C440" s="17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50"/>
      <c r="W440" s="150"/>
      <c r="X440" s="150"/>
      <c r="Y440" s="151"/>
    </row>
    <row r="441" spans="2:25" x14ac:dyDescent="0.25">
      <c r="B441" s="149"/>
      <c r="C441" s="17" t="s">
        <v>91</v>
      </c>
      <c r="D441" s="17" t="s">
        <v>48</v>
      </c>
      <c r="E441" s="17" t="s">
        <v>49</v>
      </c>
      <c r="F441" s="17" t="s">
        <v>0</v>
      </c>
      <c r="G441" s="17" t="s">
        <v>1</v>
      </c>
      <c r="H441" s="17" t="s">
        <v>2</v>
      </c>
      <c r="I441" s="17" t="s">
        <v>9</v>
      </c>
      <c r="J441" s="17" t="s">
        <v>11</v>
      </c>
      <c r="K441" s="17" t="s">
        <v>50</v>
      </c>
      <c r="L441" s="17" t="s">
        <v>51</v>
      </c>
      <c r="M441" s="17" t="s">
        <v>3</v>
      </c>
      <c r="N441" s="17" t="s">
        <v>4</v>
      </c>
      <c r="O441" s="17" t="s">
        <v>52</v>
      </c>
      <c r="P441" s="17" t="s">
        <v>5</v>
      </c>
      <c r="Q441" s="17" t="s">
        <v>53</v>
      </c>
      <c r="R441" s="17" t="s">
        <v>54</v>
      </c>
      <c r="S441" s="17" t="s">
        <v>55</v>
      </c>
      <c r="T441" s="17" t="s">
        <v>56</v>
      </c>
      <c r="U441" s="17" t="s">
        <v>57</v>
      </c>
      <c r="V441" s="17" t="s">
        <v>58</v>
      </c>
      <c r="W441" s="17" t="s">
        <v>59</v>
      </c>
      <c r="X441" s="17" t="s">
        <v>60</v>
      </c>
      <c r="Y441" s="158" t="s">
        <v>61</v>
      </c>
    </row>
    <row r="442" spans="2:25" x14ac:dyDescent="0.25">
      <c r="B442" s="149"/>
      <c r="C442" s="10" t="s">
        <v>88</v>
      </c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2"/>
      <c r="W442" s="12"/>
      <c r="X442" s="12"/>
      <c r="Y442" s="18"/>
    </row>
    <row r="443" spans="2:25" x14ac:dyDescent="0.25">
      <c r="B443" s="149"/>
      <c r="C443" s="10" t="s">
        <v>107</v>
      </c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2"/>
      <c r="W443" s="12"/>
      <c r="X443" s="12"/>
      <c r="Y443" s="18"/>
    </row>
    <row r="444" spans="2:25" x14ac:dyDescent="0.25">
      <c r="B444" s="149"/>
      <c r="C444" s="10" t="s">
        <v>191</v>
      </c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2"/>
      <c r="W444" s="12"/>
      <c r="X444" s="12"/>
      <c r="Y444" s="18"/>
    </row>
    <row r="445" spans="2:25" x14ac:dyDescent="0.25">
      <c r="B445" s="149"/>
      <c r="C445" s="10" t="s">
        <v>92</v>
      </c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2"/>
      <c r="W445" s="12"/>
      <c r="X445" s="12"/>
      <c r="Y445" s="18"/>
    </row>
    <row r="446" spans="2:25" x14ac:dyDescent="0.25">
      <c r="B446" s="149"/>
      <c r="C446" s="10" t="s">
        <v>174</v>
      </c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2"/>
      <c r="W446" s="12"/>
      <c r="X446" s="12"/>
      <c r="Y446" s="18"/>
    </row>
    <row r="447" spans="2:25" x14ac:dyDescent="0.25">
      <c r="B447" s="149"/>
      <c r="C447" s="10" t="s">
        <v>89</v>
      </c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2"/>
      <c r="W447" s="12"/>
      <c r="X447" s="12"/>
      <c r="Y447" s="18"/>
    </row>
    <row r="448" spans="2:25" x14ac:dyDescent="0.25">
      <c r="B448" s="149"/>
      <c r="C448" s="17" t="s">
        <v>91</v>
      </c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50"/>
      <c r="W448" s="150"/>
      <c r="X448" s="150"/>
      <c r="Y448" s="151"/>
    </row>
    <row r="449" spans="2:32" x14ac:dyDescent="0.25">
      <c r="B449" s="149"/>
      <c r="C449" s="6"/>
      <c r="V449" s="152"/>
      <c r="W449" s="152"/>
      <c r="X449" s="152"/>
      <c r="Y449" s="153"/>
    </row>
    <row r="450" spans="2:32" ht="15.75" thickBot="1" x14ac:dyDescent="0.3">
      <c r="B450" s="154"/>
      <c r="C450" s="19" t="s">
        <v>93</v>
      </c>
      <c r="D450" s="19">
        <f>D439+D448</f>
        <v>126</v>
      </c>
      <c r="E450" s="19">
        <f t="shared" ref="E450:U450" si="197">E439+E448</f>
        <v>447</v>
      </c>
      <c r="F450" s="19">
        <f t="shared" si="197"/>
        <v>346</v>
      </c>
      <c r="G450" s="19">
        <f t="shared" si="197"/>
        <v>85</v>
      </c>
      <c r="H450" s="19">
        <f t="shared" si="197"/>
        <v>107</v>
      </c>
      <c r="I450" s="19">
        <f t="shared" si="197"/>
        <v>84</v>
      </c>
      <c r="J450" s="19">
        <f t="shared" si="197"/>
        <v>19</v>
      </c>
      <c r="K450" s="19">
        <f t="shared" si="197"/>
        <v>0</v>
      </c>
      <c r="L450" s="19">
        <f t="shared" si="197"/>
        <v>4</v>
      </c>
      <c r="M450" s="19">
        <f t="shared" si="197"/>
        <v>68</v>
      </c>
      <c r="N450" s="19">
        <f t="shared" si="197"/>
        <v>73</v>
      </c>
      <c r="O450" s="19">
        <f t="shared" si="197"/>
        <v>3</v>
      </c>
      <c r="P450" s="19">
        <f t="shared" si="197"/>
        <v>81</v>
      </c>
      <c r="Q450" s="19">
        <f t="shared" si="197"/>
        <v>20</v>
      </c>
      <c r="R450" s="19">
        <f t="shared" si="197"/>
        <v>13</v>
      </c>
      <c r="S450" s="19">
        <f t="shared" si="197"/>
        <v>17</v>
      </c>
      <c r="T450" s="19">
        <f t="shared" si="197"/>
        <v>21</v>
      </c>
      <c r="U450" s="19">
        <f t="shared" si="197"/>
        <v>1</v>
      </c>
      <c r="V450" s="19">
        <v>0.44500000000000001</v>
      </c>
      <c r="W450" s="19">
        <v>0.39300000000000002</v>
      </c>
      <c r="X450" s="19">
        <f>W450+V450</f>
        <v>0.83800000000000008</v>
      </c>
      <c r="Y450" s="215">
        <v>0.30599999999999999</v>
      </c>
    </row>
    <row r="452" spans="2:32" x14ac:dyDescent="0.25"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5"/>
    </row>
    <row r="455" spans="2:32" x14ac:dyDescent="0.25">
      <c r="AF455" t="s">
        <v>44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4EC2-07B6-44F4-AB7C-5167704BA161}">
  <dimension ref="B1:W248"/>
  <sheetViews>
    <sheetView showGridLines="0" workbookViewId="0"/>
  </sheetViews>
  <sheetFormatPr defaultRowHeight="15" x14ac:dyDescent="0.25"/>
  <cols>
    <col min="2" max="2" width="23.7109375" style="7" bestFit="1" customWidth="1"/>
    <col min="3" max="3" width="13.140625" bestFit="1" customWidth="1"/>
    <col min="4" max="4" width="3" style="1" bestFit="1" customWidth="1"/>
    <col min="5" max="5" width="3.42578125" style="1" bestFit="1" customWidth="1"/>
    <col min="6" max="6" width="3.5703125" bestFit="1" customWidth="1"/>
    <col min="7" max="7" width="7.28515625" style="136" bestFit="1" customWidth="1"/>
    <col min="8" max="8" width="4" bestFit="1" customWidth="1"/>
    <col min="9" max="9" width="4.42578125" bestFit="1" customWidth="1"/>
    <col min="10" max="10" width="3.42578125" bestFit="1" customWidth="1"/>
    <col min="11" max="12" width="4" bestFit="1" customWidth="1"/>
    <col min="13" max="13" width="4.5703125" bestFit="1" customWidth="1"/>
    <col min="14" max="14" width="4.140625" bestFit="1" customWidth="1"/>
    <col min="15" max="15" width="5.28515625" bestFit="1" customWidth="1"/>
    <col min="16" max="16" width="4.5703125" bestFit="1" customWidth="1"/>
    <col min="17" max="17" width="3" bestFit="1" customWidth="1"/>
    <col min="18" max="19" width="7.7109375" bestFit="1" customWidth="1"/>
    <col min="21" max="21" width="21.28515625" customWidth="1"/>
    <col min="22" max="38" width="6.7109375" customWidth="1"/>
  </cols>
  <sheetData>
    <row r="1" spans="2:22" ht="23.25" x14ac:dyDescent="0.35">
      <c r="B1" s="118" t="s">
        <v>18</v>
      </c>
      <c r="C1" s="1"/>
      <c r="F1" s="1"/>
      <c r="G1" s="6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22" ht="18.75" customHeight="1" x14ac:dyDescent="0.35">
      <c r="B2" s="118"/>
      <c r="C2" s="1"/>
      <c r="F2" s="1"/>
      <c r="G2" s="6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22" ht="18.75" customHeight="1" thickBot="1" x14ac:dyDescent="0.4">
      <c r="B3" s="118"/>
      <c r="C3" s="1"/>
      <c r="F3" s="1"/>
      <c r="G3" s="6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22" ht="18.75" x14ac:dyDescent="0.3">
      <c r="B4" s="134" t="s">
        <v>12</v>
      </c>
      <c r="C4" s="62" t="s">
        <v>90</v>
      </c>
      <c r="D4" s="62" t="s">
        <v>67</v>
      </c>
      <c r="E4" s="62" t="s">
        <v>68</v>
      </c>
      <c r="F4" s="62" t="s">
        <v>69</v>
      </c>
      <c r="G4" s="126" t="s">
        <v>20</v>
      </c>
      <c r="H4" s="62" t="s">
        <v>21</v>
      </c>
      <c r="I4" s="62" t="s">
        <v>70</v>
      </c>
      <c r="J4" s="62" t="s">
        <v>51</v>
      </c>
      <c r="K4" s="62" t="s">
        <v>5</v>
      </c>
      <c r="L4" s="62" t="s">
        <v>4</v>
      </c>
      <c r="M4" s="62" t="s">
        <v>53</v>
      </c>
      <c r="N4" s="62" t="s">
        <v>71</v>
      </c>
      <c r="O4" s="62" t="s">
        <v>72</v>
      </c>
      <c r="P4" s="62" t="s">
        <v>73</v>
      </c>
      <c r="Q4" s="62" t="s">
        <v>74</v>
      </c>
      <c r="R4" s="127" t="s">
        <v>75</v>
      </c>
      <c r="S4" s="128" t="s">
        <v>76</v>
      </c>
    </row>
    <row r="5" spans="2:22" ht="18.75" x14ac:dyDescent="0.3">
      <c r="B5" s="135" t="s">
        <v>102</v>
      </c>
      <c r="C5" s="10" t="s">
        <v>79</v>
      </c>
      <c r="D5" s="10">
        <f>'May Update'!C35</f>
        <v>3</v>
      </c>
      <c r="E5" s="10">
        <f>'May Update'!D35</f>
        <v>1</v>
      </c>
      <c r="F5" s="10">
        <f>'May Update'!E35</f>
        <v>0</v>
      </c>
      <c r="G5" s="10">
        <f>'May Update'!F35</f>
        <v>5</v>
      </c>
      <c r="H5" s="10">
        <f>'May Update'!G35</f>
        <v>3</v>
      </c>
      <c r="I5" s="10">
        <f>'May Update'!H35</f>
        <v>4</v>
      </c>
      <c r="J5" s="10">
        <f>'May Update'!I35</f>
        <v>0</v>
      </c>
      <c r="K5" s="10">
        <f>'May Update'!J35</f>
        <v>7</v>
      </c>
      <c r="L5" s="10">
        <f>'May Update'!K35</f>
        <v>3</v>
      </c>
      <c r="M5" s="10">
        <f>'May Update'!L35</f>
        <v>1</v>
      </c>
      <c r="N5" s="10">
        <f>'May Update'!M35</f>
        <v>0</v>
      </c>
      <c r="O5" s="10">
        <f>'May Update'!N35</f>
        <v>0</v>
      </c>
      <c r="P5" s="10">
        <f>'May Update'!O35</f>
        <v>0</v>
      </c>
      <c r="Q5" s="10">
        <f>'May Update'!P35</f>
        <v>0</v>
      </c>
      <c r="R5" s="15">
        <f>'May Update'!Q35</f>
        <v>5.4</v>
      </c>
      <c r="S5" s="29">
        <f>'May Update'!R35</f>
        <v>1.4</v>
      </c>
    </row>
    <row r="6" spans="2:22" x14ac:dyDescent="0.25">
      <c r="B6" s="131"/>
      <c r="C6" s="1" t="s">
        <v>80</v>
      </c>
      <c r="D6" s="17"/>
      <c r="E6" s="17"/>
      <c r="F6" s="17"/>
      <c r="G6" s="132"/>
      <c r="H6" s="17"/>
      <c r="I6" s="17"/>
      <c r="J6" s="17"/>
      <c r="K6" s="17"/>
      <c r="L6" s="17"/>
      <c r="M6" s="17"/>
      <c r="N6" s="17"/>
      <c r="O6" s="17"/>
      <c r="P6" s="17"/>
      <c r="Q6" s="17"/>
      <c r="R6" s="129"/>
      <c r="S6" s="130"/>
    </row>
    <row r="7" spans="2:22" x14ac:dyDescent="0.25">
      <c r="B7" s="131"/>
      <c r="C7" s="10" t="s">
        <v>81</v>
      </c>
      <c r="D7" s="17"/>
      <c r="E7" s="17"/>
      <c r="F7" s="17"/>
      <c r="G7" s="132"/>
      <c r="H7" s="17"/>
      <c r="I7" s="17"/>
      <c r="J7" s="17"/>
      <c r="K7" s="17"/>
      <c r="L7" s="17"/>
      <c r="M7" s="17"/>
      <c r="N7" s="17"/>
      <c r="O7" s="17"/>
      <c r="P7" s="17"/>
      <c r="Q7" s="17"/>
      <c r="R7" s="129"/>
      <c r="S7" s="130"/>
    </row>
    <row r="8" spans="2:22" x14ac:dyDescent="0.25">
      <c r="B8" s="131"/>
      <c r="C8" s="10" t="s">
        <v>192</v>
      </c>
      <c r="D8" s="17"/>
      <c r="E8" s="17"/>
      <c r="F8" s="17"/>
      <c r="G8" s="132"/>
      <c r="H8" s="17"/>
      <c r="I8" s="17"/>
      <c r="J8" s="17"/>
      <c r="K8" s="17"/>
      <c r="L8" s="17"/>
      <c r="M8" s="17"/>
      <c r="N8" s="17"/>
      <c r="O8" s="17"/>
      <c r="P8" s="17"/>
      <c r="Q8" s="17"/>
      <c r="R8" s="129"/>
      <c r="S8" s="130"/>
    </row>
    <row r="9" spans="2:22" x14ac:dyDescent="0.25">
      <c r="B9" s="131"/>
      <c r="C9" s="17" t="s">
        <v>90</v>
      </c>
      <c r="D9" s="17">
        <v>3</v>
      </c>
      <c r="E9" s="17">
        <f t="shared" ref="E9:Q9" si="0">SUM(E5:E8)</f>
        <v>1</v>
      </c>
      <c r="F9" s="17">
        <f t="shared" si="0"/>
        <v>0</v>
      </c>
      <c r="G9" s="132">
        <f t="shared" si="0"/>
        <v>5</v>
      </c>
      <c r="H9" s="17">
        <f t="shared" si="0"/>
        <v>3</v>
      </c>
      <c r="I9" s="17">
        <f t="shared" si="0"/>
        <v>4</v>
      </c>
      <c r="J9" s="17">
        <f t="shared" si="0"/>
        <v>0</v>
      </c>
      <c r="K9" s="17">
        <f t="shared" si="0"/>
        <v>7</v>
      </c>
      <c r="L9" s="17">
        <f t="shared" si="0"/>
        <v>3</v>
      </c>
      <c r="M9" s="17">
        <f t="shared" si="0"/>
        <v>1</v>
      </c>
      <c r="N9" s="17">
        <f t="shared" si="0"/>
        <v>0</v>
      </c>
      <c r="O9" s="17">
        <f t="shared" si="0"/>
        <v>0</v>
      </c>
      <c r="P9" s="17">
        <f t="shared" si="0"/>
        <v>0</v>
      </c>
      <c r="Q9" s="17">
        <f t="shared" si="0"/>
        <v>0</v>
      </c>
      <c r="R9" s="129">
        <f>9*H9/G9</f>
        <v>5.4</v>
      </c>
      <c r="S9" s="130">
        <f t="shared" ref="S9" si="1">(I9+L9)/G9</f>
        <v>1.4</v>
      </c>
    </row>
    <row r="10" spans="2:22" x14ac:dyDescent="0.25">
      <c r="B10" s="131"/>
      <c r="C10" s="17"/>
      <c r="D10" s="17"/>
      <c r="E10" s="17"/>
      <c r="F10" s="17"/>
      <c r="G10" s="132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29"/>
      <c r="S10" s="130"/>
    </row>
    <row r="11" spans="2:22" x14ac:dyDescent="0.25">
      <c r="B11" s="131"/>
      <c r="C11" s="17" t="s">
        <v>91</v>
      </c>
      <c r="D11" s="17"/>
      <c r="E11" s="17"/>
      <c r="F11" s="17"/>
      <c r="G11" s="132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29"/>
      <c r="S11" s="130"/>
    </row>
    <row r="12" spans="2:22" x14ac:dyDescent="0.25">
      <c r="B12" s="131"/>
      <c r="C12" s="10" t="s">
        <v>88</v>
      </c>
      <c r="D12" s="17"/>
      <c r="E12" s="17"/>
      <c r="F12" s="17"/>
      <c r="G12" s="132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29"/>
      <c r="S12" s="130"/>
    </row>
    <row r="13" spans="2:22" x14ac:dyDescent="0.25">
      <c r="B13" s="131"/>
      <c r="C13" s="10" t="s">
        <v>107</v>
      </c>
      <c r="D13" s="17"/>
      <c r="E13" s="17"/>
      <c r="F13" s="17"/>
      <c r="G13" s="132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29"/>
      <c r="S13" s="130"/>
    </row>
    <row r="14" spans="2:22" x14ac:dyDescent="0.25">
      <c r="B14" s="131"/>
      <c r="C14" s="10" t="s">
        <v>191</v>
      </c>
      <c r="D14" s="17"/>
      <c r="E14" s="17"/>
      <c r="F14" s="17"/>
      <c r="G14" s="132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29"/>
      <c r="S14" s="130"/>
      <c r="V14" t="s">
        <v>44</v>
      </c>
    </row>
    <row r="15" spans="2:22" x14ac:dyDescent="0.25">
      <c r="B15" s="131"/>
      <c r="C15" s="10" t="s">
        <v>92</v>
      </c>
      <c r="D15" s="17"/>
      <c r="E15" s="17"/>
      <c r="F15" s="17"/>
      <c r="G15" s="132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29"/>
      <c r="S15" s="130"/>
    </row>
    <row r="16" spans="2:22" x14ac:dyDescent="0.25">
      <c r="B16" s="131"/>
      <c r="C16" s="10" t="s">
        <v>174</v>
      </c>
      <c r="D16" s="10"/>
      <c r="E16" s="10"/>
      <c r="F16" s="10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5"/>
      <c r="S16" s="29"/>
    </row>
    <row r="17" spans="2:19" x14ac:dyDescent="0.25">
      <c r="B17" s="131"/>
      <c r="C17" s="10" t="s">
        <v>89</v>
      </c>
      <c r="D17" s="17"/>
      <c r="E17" s="17"/>
      <c r="F17" s="17"/>
      <c r="G17" s="132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29"/>
      <c r="S17" s="130"/>
    </row>
    <row r="18" spans="2:19" x14ac:dyDescent="0.25">
      <c r="B18" s="131"/>
      <c r="C18" s="17" t="s">
        <v>91</v>
      </c>
      <c r="D18" s="17"/>
      <c r="E18" s="17"/>
      <c r="F18" s="17"/>
      <c r="G18" s="132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29"/>
      <c r="S18" s="130"/>
    </row>
    <row r="19" spans="2:19" x14ac:dyDescent="0.25">
      <c r="B19" s="131"/>
      <c r="C19" s="6"/>
      <c r="D19" s="6"/>
      <c r="E19" s="6"/>
      <c r="F19" s="6"/>
      <c r="G19" s="14"/>
      <c r="H19" s="6"/>
      <c r="I19" s="6"/>
      <c r="J19" s="6"/>
      <c r="K19" s="6"/>
      <c r="L19" s="6"/>
      <c r="M19" s="6"/>
      <c r="N19" s="6"/>
      <c r="O19" s="6"/>
      <c r="P19" s="6"/>
      <c r="Q19" s="6"/>
      <c r="R19" s="65"/>
      <c r="S19" s="133"/>
    </row>
    <row r="20" spans="2:19" ht="15.75" thickBot="1" x14ac:dyDescent="0.3">
      <c r="B20" s="64"/>
      <c r="C20" s="156" t="s">
        <v>93</v>
      </c>
      <c r="D20" s="156">
        <f>D9+D18</f>
        <v>3</v>
      </c>
      <c r="E20" s="156">
        <f t="shared" ref="E20:Q20" si="2">E9+E18</f>
        <v>1</v>
      </c>
      <c r="F20" s="156">
        <f t="shared" si="2"/>
        <v>0</v>
      </c>
      <c r="G20" s="156">
        <f t="shared" si="2"/>
        <v>5</v>
      </c>
      <c r="H20" s="156">
        <f t="shared" si="2"/>
        <v>3</v>
      </c>
      <c r="I20" s="156">
        <f t="shared" si="2"/>
        <v>4</v>
      </c>
      <c r="J20" s="156">
        <f t="shared" si="2"/>
        <v>0</v>
      </c>
      <c r="K20" s="156">
        <f t="shared" si="2"/>
        <v>7</v>
      </c>
      <c r="L20" s="156">
        <f t="shared" si="2"/>
        <v>3</v>
      </c>
      <c r="M20" s="156">
        <f t="shared" si="2"/>
        <v>1</v>
      </c>
      <c r="N20" s="156">
        <f t="shared" si="2"/>
        <v>0</v>
      </c>
      <c r="O20" s="156">
        <f t="shared" si="2"/>
        <v>0</v>
      </c>
      <c r="P20" s="156">
        <f t="shared" si="2"/>
        <v>0</v>
      </c>
      <c r="Q20" s="156">
        <f t="shared" si="2"/>
        <v>0</v>
      </c>
      <c r="R20" s="192">
        <f>9*H20/G20</f>
        <v>5.4</v>
      </c>
      <c r="S20" s="193">
        <f t="shared" ref="S20" si="3">(I20+L20)/G20</f>
        <v>1.4</v>
      </c>
    </row>
    <row r="21" spans="2:19" x14ac:dyDescent="0.25">
      <c r="B21" s="1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52"/>
      <c r="S21" s="52"/>
    </row>
    <row r="22" spans="2:19" ht="15.75" thickBot="1" x14ac:dyDescent="0.3">
      <c r="B22" s="17"/>
      <c r="C22" s="6"/>
      <c r="D22" s="6"/>
      <c r="E22" s="6"/>
      <c r="F22" s="6"/>
      <c r="G22" s="14"/>
      <c r="H22" s="6"/>
      <c r="I22" s="6"/>
      <c r="J22" s="6"/>
      <c r="K22" s="6"/>
      <c r="L22" s="6"/>
      <c r="M22" s="6"/>
      <c r="N22" s="6"/>
      <c r="O22" s="6"/>
      <c r="P22" s="6"/>
      <c r="Q22" s="6"/>
      <c r="R22" s="65"/>
      <c r="S22" s="65"/>
    </row>
    <row r="23" spans="2:19" ht="18.75" x14ac:dyDescent="0.3">
      <c r="B23" s="134" t="s">
        <v>175</v>
      </c>
      <c r="C23" s="62" t="s">
        <v>90</v>
      </c>
      <c r="D23" s="62" t="s">
        <v>67</v>
      </c>
      <c r="E23" s="62" t="s">
        <v>68</v>
      </c>
      <c r="F23" s="62" t="s">
        <v>69</v>
      </c>
      <c r="G23" s="126" t="s">
        <v>20</v>
      </c>
      <c r="H23" s="62" t="s">
        <v>21</v>
      </c>
      <c r="I23" s="62" t="s">
        <v>70</v>
      </c>
      <c r="J23" s="62" t="s">
        <v>51</v>
      </c>
      <c r="K23" s="62" t="s">
        <v>5</v>
      </c>
      <c r="L23" s="62" t="s">
        <v>4</v>
      </c>
      <c r="M23" s="62" t="s">
        <v>53</v>
      </c>
      <c r="N23" s="62" t="s">
        <v>71</v>
      </c>
      <c r="O23" s="62" t="s">
        <v>72</v>
      </c>
      <c r="P23" s="62" t="s">
        <v>73</v>
      </c>
      <c r="Q23" s="62" t="s">
        <v>74</v>
      </c>
      <c r="R23" s="127" t="s">
        <v>75</v>
      </c>
      <c r="S23" s="128" t="s">
        <v>76</v>
      </c>
    </row>
    <row r="24" spans="2:19" ht="18.75" x14ac:dyDescent="0.3">
      <c r="B24" s="135" t="s">
        <v>199</v>
      </c>
      <c r="C24" s="10" t="s">
        <v>79</v>
      </c>
      <c r="D24" s="10">
        <f>'May Update'!C36</f>
        <v>1</v>
      </c>
      <c r="E24" s="10">
        <f>'May Update'!D36</f>
        <v>1</v>
      </c>
      <c r="F24" s="10">
        <f>'May Update'!E36</f>
        <v>0</v>
      </c>
      <c r="G24" s="10">
        <f>'May Update'!F36</f>
        <v>3</v>
      </c>
      <c r="H24" s="10">
        <f>'May Update'!G36</f>
        <v>0</v>
      </c>
      <c r="I24" s="10">
        <f>'May Update'!H36</f>
        <v>1</v>
      </c>
      <c r="J24" s="10">
        <f>'May Update'!I36</f>
        <v>0</v>
      </c>
      <c r="K24" s="10">
        <f>'May Update'!J36</f>
        <v>7</v>
      </c>
      <c r="L24" s="10">
        <f>'May Update'!K36</f>
        <v>4</v>
      </c>
      <c r="M24" s="10">
        <f>'May Update'!L36</f>
        <v>0</v>
      </c>
      <c r="N24" s="10">
        <f>'May Update'!M36</f>
        <v>0</v>
      </c>
      <c r="O24" s="10">
        <f>'May Update'!N36</f>
        <v>0</v>
      </c>
      <c r="P24" s="10">
        <f>'May Update'!O36</f>
        <v>0</v>
      </c>
      <c r="Q24" s="10">
        <f>'May Update'!P36</f>
        <v>0</v>
      </c>
      <c r="R24" s="15">
        <f>'May Update'!Q36</f>
        <v>0</v>
      </c>
      <c r="S24" s="29">
        <f>'May Update'!R36</f>
        <v>1.6666666666666667</v>
      </c>
    </row>
    <row r="25" spans="2:19" x14ac:dyDescent="0.25">
      <c r="B25" s="131"/>
      <c r="C25" s="10" t="s">
        <v>80</v>
      </c>
      <c r="D25" s="10">
        <f>'June Update'!C51</f>
        <v>3</v>
      </c>
      <c r="E25" s="10">
        <f>'June Update'!D51</f>
        <v>1</v>
      </c>
      <c r="F25" s="10">
        <f>'June Update'!E51</f>
        <v>0</v>
      </c>
      <c r="G25" s="10">
        <f>'June Update'!F51</f>
        <v>3</v>
      </c>
      <c r="H25" s="10">
        <f>'June Update'!G51</f>
        <v>1</v>
      </c>
      <c r="I25" s="10">
        <f>'June Update'!H51</f>
        <v>1</v>
      </c>
      <c r="J25" s="10">
        <f>'June Update'!I51</f>
        <v>0</v>
      </c>
      <c r="K25" s="10">
        <f>'June Update'!J51</f>
        <v>3</v>
      </c>
      <c r="L25" s="10">
        <f>'June Update'!K51</f>
        <v>4</v>
      </c>
      <c r="M25" s="10">
        <f>'June Update'!L51</f>
        <v>0</v>
      </c>
      <c r="N25" s="10">
        <f>'June Update'!M51</f>
        <v>3</v>
      </c>
      <c r="O25" s="10">
        <f>'June Update'!N51</f>
        <v>0</v>
      </c>
      <c r="P25" s="10">
        <f>'June Update'!O51</f>
        <v>0</v>
      </c>
      <c r="Q25" s="10">
        <f>'June Update'!P51</f>
        <v>0</v>
      </c>
      <c r="R25" s="15">
        <f>'June Update'!Q51</f>
        <v>3</v>
      </c>
      <c r="S25" s="29">
        <f>'June Update'!R51</f>
        <v>1.6666666666666667</v>
      </c>
    </row>
    <row r="26" spans="2:19" x14ac:dyDescent="0.25">
      <c r="B26" s="131"/>
      <c r="C26" s="10" t="s">
        <v>81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15"/>
      <c r="S26" s="29"/>
    </row>
    <row r="27" spans="2:19" x14ac:dyDescent="0.25">
      <c r="B27" s="131"/>
      <c r="C27" s="10" t="s">
        <v>82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5"/>
      <c r="S27" s="29"/>
    </row>
    <row r="28" spans="2:19" x14ac:dyDescent="0.25">
      <c r="B28" s="131"/>
      <c r="C28" s="17" t="s">
        <v>90</v>
      </c>
      <c r="D28" s="17">
        <f>SUM(D24:D27)</f>
        <v>4</v>
      </c>
      <c r="E28" s="17">
        <f t="shared" ref="E28:Q28" si="4">SUM(E24:E27)</f>
        <v>2</v>
      </c>
      <c r="F28" s="17">
        <f t="shared" si="4"/>
        <v>0</v>
      </c>
      <c r="G28" s="132">
        <f t="shared" si="4"/>
        <v>6</v>
      </c>
      <c r="H28" s="17">
        <f t="shared" si="4"/>
        <v>1</v>
      </c>
      <c r="I28" s="17">
        <f t="shared" si="4"/>
        <v>2</v>
      </c>
      <c r="J28" s="17">
        <f t="shared" si="4"/>
        <v>0</v>
      </c>
      <c r="K28" s="17">
        <f t="shared" si="4"/>
        <v>10</v>
      </c>
      <c r="L28" s="17">
        <f t="shared" si="4"/>
        <v>8</v>
      </c>
      <c r="M28" s="17">
        <f t="shared" si="4"/>
        <v>0</v>
      </c>
      <c r="N28" s="17">
        <f t="shared" si="4"/>
        <v>3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29">
        <f>9*H28/G28</f>
        <v>1.5</v>
      </c>
      <c r="S28" s="130">
        <f t="shared" ref="S28" si="5">(I28+L28)/G28</f>
        <v>1.6666666666666667</v>
      </c>
    </row>
    <row r="29" spans="2:19" x14ac:dyDescent="0.25">
      <c r="B29" s="131"/>
      <c r="C29" s="17"/>
      <c r="D29" s="10"/>
      <c r="E29" s="10"/>
      <c r="F29" s="10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29"/>
      <c r="S29" s="130"/>
    </row>
    <row r="30" spans="2:19" x14ac:dyDescent="0.25">
      <c r="B30" s="131"/>
      <c r="C30" s="17" t="s">
        <v>91</v>
      </c>
      <c r="D30" s="10"/>
      <c r="E30" s="10"/>
      <c r="F30" s="10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29"/>
      <c r="S30" s="130"/>
    </row>
    <row r="31" spans="2:19" x14ac:dyDescent="0.25">
      <c r="B31" s="131"/>
      <c r="C31" s="10" t="s">
        <v>88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29"/>
    </row>
    <row r="32" spans="2:19" x14ac:dyDescent="0.25">
      <c r="B32" s="131"/>
      <c r="C32" s="10" t="s">
        <v>107</v>
      </c>
      <c r="D32" s="10"/>
      <c r="E32" s="10"/>
      <c r="F32" s="10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5"/>
      <c r="S32" s="29"/>
    </row>
    <row r="33" spans="2:19" x14ac:dyDescent="0.25">
      <c r="B33" s="131"/>
      <c r="C33" s="10" t="s">
        <v>191</v>
      </c>
      <c r="D33" s="10"/>
      <c r="E33" s="10"/>
      <c r="F33" s="10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5"/>
      <c r="S33" s="29"/>
    </row>
    <row r="34" spans="2:19" x14ac:dyDescent="0.25">
      <c r="B34" s="131"/>
      <c r="C34" s="10" t="s">
        <v>92</v>
      </c>
      <c r="D34" s="10"/>
      <c r="E34" s="10"/>
      <c r="F34" s="10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5"/>
      <c r="S34" s="29"/>
    </row>
    <row r="35" spans="2:19" x14ac:dyDescent="0.25">
      <c r="B35" s="131"/>
      <c r="C35" s="10" t="s">
        <v>174</v>
      </c>
      <c r="D35" s="10"/>
      <c r="E35" s="10"/>
      <c r="F35" s="10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5"/>
      <c r="S35" s="29"/>
    </row>
    <row r="36" spans="2:19" x14ac:dyDescent="0.25">
      <c r="B36" s="131"/>
      <c r="C36" s="10" t="s">
        <v>89</v>
      </c>
      <c r="D36" s="10"/>
      <c r="E36" s="10"/>
      <c r="F36" s="10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5"/>
      <c r="S36" s="29"/>
    </row>
    <row r="37" spans="2:19" x14ac:dyDescent="0.25">
      <c r="B37" s="131"/>
      <c r="C37" s="17" t="s">
        <v>91</v>
      </c>
      <c r="D37" s="17"/>
      <c r="E37" s="17"/>
      <c r="F37" s="17"/>
      <c r="G37" s="132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29"/>
      <c r="S37" s="130"/>
    </row>
    <row r="38" spans="2:19" x14ac:dyDescent="0.25">
      <c r="B38" s="131"/>
      <c r="C38" s="6"/>
      <c r="F38" s="1"/>
      <c r="G38" s="63"/>
      <c r="H38" s="1"/>
      <c r="I38" s="1"/>
      <c r="J38" s="1"/>
      <c r="K38" s="1"/>
      <c r="L38" s="1"/>
      <c r="M38" s="1"/>
      <c r="N38" s="1"/>
      <c r="O38" s="1"/>
      <c r="P38" s="1"/>
      <c r="Q38" s="1"/>
      <c r="R38" s="129"/>
      <c r="S38" s="130"/>
    </row>
    <row r="39" spans="2:19" ht="15" customHeight="1" thickBot="1" x14ac:dyDescent="0.3">
      <c r="B39" s="64"/>
      <c r="C39" s="156" t="s">
        <v>93</v>
      </c>
      <c r="D39" s="156">
        <f>D28+D37</f>
        <v>4</v>
      </c>
      <c r="E39" s="156">
        <f t="shared" ref="E39:Q39" si="6">E28+E37</f>
        <v>2</v>
      </c>
      <c r="F39" s="156">
        <f t="shared" si="6"/>
        <v>0</v>
      </c>
      <c r="G39" s="194">
        <f t="shared" si="6"/>
        <v>6</v>
      </c>
      <c r="H39" s="156">
        <f t="shared" si="6"/>
        <v>1</v>
      </c>
      <c r="I39" s="156">
        <f t="shared" si="6"/>
        <v>2</v>
      </c>
      <c r="J39" s="156">
        <f t="shared" si="6"/>
        <v>0</v>
      </c>
      <c r="K39" s="156">
        <f t="shared" si="6"/>
        <v>10</v>
      </c>
      <c r="L39" s="156">
        <f t="shared" si="6"/>
        <v>8</v>
      </c>
      <c r="M39" s="156">
        <f t="shared" si="6"/>
        <v>0</v>
      </c>
      <c r="N39" s="156">
        <f t="shared" si="6"/>
        <v>3</v>
      </c>
      <c r="O39" s="156">
        <f t="shared" si="6"/>
        <v>0</v>
      </c>
      <c r="P39" s="156">
        <f t="shared" si="6"/>
        <v>0</v>
      </c>
      <c r="Q39" s="156">
        <f t="shared" si="6"/>
        <v>0</v>
      </c>
      <c r="R39" s="192">
        <f>9*H39/G39</f>
        <v>1.5</v>
      </c>
      <c r="S39" s="193">
        <f t="shared" ref="S39" si="7">(I39+L39)/G39</f>
        <v>1.6666666666666667</v>
      </c>
    </row>
    <row r="40" spans="2:19" ht="15" customHeight="1" x14ac:dyDescent="0.25">
      <c r="B40" s="62"/>
      <c r="C40" s="201"/>
      <c r="D40" s="201"/>
      <c r="E40" s="201"/>
      <c r="F40" s="201"/>
      <c r="G40" s="202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3"/>
      <c r="S40" s="203"/>
    </row>
    <row r="41" spans="2:19" ht="15" customHeight="1" thickBot="1" x14ac:dyDescent="0.3">
      <c r="B41" s="200"/>
      <c r="C41" s="156"/>
      <c r="D41" s="156"/>
      <c r="E41" s="156"/>
      <c r="F41" s="156"/>
      <c r="G41" s="194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92"/>
      <c r="S41" s="192"/>
    </row>
    <row r="42" spans="2:19" ht="18.75" x14ac:dyDescent="0.3">
      <c r="B42" s="134" t="s">
        <v>171</v>
      </c>
      <c r="C42" s="62" t="s">
        <v>90</v>
      </c>
      <c r="D42" s="62" t="s">
        <v>67</v>
      </c>
      <c r="E42" s="62" t="s">
        <v>68</v>
      </c>
      <c r="F42" s="62" t="s">
        <v>69</v>
      </c>
      <c r="G42" s="126" t="s">
        <v>20</v>
      </c>
      <c r="H42" s="62" t="s">
        <v>21</v>
      </c>
      <c r="I42" s="62" t="s">
        <v>70</v>
      </c>
      <c r="J42" s="62" t="s">
        <v>51</v>
      </c>
      <c r="K42" s="62" t="s">
        <v>5</v>
      </c>
      <c r="L42" s="62" t="s">
        <v>4</v>
      </c>
      <c r="M42" s="62" t="s">
        <v>53</v>
      </c>
      <c r="N42" s="62" t="s">
        <v>71</v>
      </c>
      <c r="O42" s="62" t="s">
        <v>72</v>
      </c>
      <c r="P42" s="62" t="s">
        <v>73</v>
      </c>
      <c r="Q42" s="62" t="s">
        <v>74</v>
      </c>
      <c r="R42" s="127" t="s">
        <v>75</v>
      </c>
      <c r="S42" s="128" t="s">
        <v>76</v>
      </c>
    </row>
    <row r="43" spans="2:19" ht="18.75" x14ac:dyDescent="0.3">
      <c r="B43" s="135" t="s">
        <v>173</v>
      </c>
      <c r="C43" s="10" t="s">
        <v>79</v>
      </c>
      <c r="D43" s="10">
        <f>'May Update'!C37</f>
        <v>4</v>
      </c>
      <c r="E43" s="10">
        <f>'May Update'!D37</f>
        <v>0</v>
      </c>
      <c r="F43" s="10">
        <f>'May Update'!E37</f>
        <v>0</v>
      </c>
      <c r="G43" s="13">
        <f>'May Update'!F37</f>
        <v>4</v>
      </c>
      <c r="H43" s="10">
        <f>'May Update'!G37</f>
        <v>7</v>
      </c>
      <c r="I43" s="10">
        <f>'May Update'!H37</f>
        <v>5</v>
      </c>
      <c r="J43" s="10">
        <f>'May Update'!I37</f>
        <v>0</v>
      </c>
      <c r="K43" s="10">
        <f>'May Update'!J37</f>
        <v>5</v>
      </c>
      <c r="L43" s="10">
        <f>'May Update'!K37</f>
        <v>10</v>
      </c>
      <c r="M43" s="10">
        <f>'May Update'!L37</f>
        <v>1</v>
      </c>
      <c r="N43" s="10">
        <f>'May Update'!M37</f>
        <v>4</v>
      </c>
      <c r="O43" s="10">
        <f>'May Update'!N37</f>
        <v>0</v>
      </c>
      <c r="P43" s="10">
        <f>'May Update'!O37</f>
        <v>1</v>
      </c>
      <c r="Q43" s="10">
        <f>'May Update'!P37</f>
        <v>0</v>
      </c>
      <c r="R43" s="15">
        <f>'May Update'!Q37</f>
        <v>15.75</v>
      </c>
      <c r="S43" s="29">
        <f>'May Update'!R37</f>
        <v>3.75</v>
      </c>
    </row>
    <row r="44" spans="2:19" x14ac:dyDescent="0.25">
      <c r="B44" s="131"/>
      <c r="C44" s="10" t="s">
        <v>80</v>
      </c>
      <c r="D44" s="10">
        <f>'June Update'!C42</f>
        <v>2</v>
      </c>
      <c r="E44" s="10">
        <f>'June Update'!D42</f>
        <v>0</v>
      </c>
      <c r="F44" s="10">
        <f>'June Update'!E42</f>
        <v>0</v>
      </c>
      <c r="G44" s="13">
        <f>'June Update'!F42</f>
        <v>3.66</v>
      </c>
      <c r="H44" s="10">
        <f>'June Update'!G42</f>
        <v>4</v>
      </c>
      <c r="I44" s="10">
        <f>'June Update'!H42</f>
        <v>5</v>
      </c>
      <c r="J44" s="10">
        <f>'June Update'!I42</f>
        <v>1</v>
      </c>
      <c r="K44" s="10">
        <f>'June Update'!J42</f>
        <v>4</v>
      </c>
      <c r="L44" s="10">
        <f>'June Update'!K42</f>
        <v>3</v>
      </c>
      <c r="M44" s="10">
        <f>'June Update'!L42</f>
        <v>0</v>
      </c>
      <c r="N44" s="10">
        <f>'June Update'!M42</f>
        <v>1</v>
      </c>
      <c r="O44" s="10">
        <f>'June Update'!N42</f>
        <v>0</v>
      </c>
      <c r="P44" s="10">
        <f>'June Update'!O42</f>
        <v>1</v>
      </c>
      <c r="Q44" s="10">
        <f>'June Update'!P42</f>
        <v>0</v>
      </c>
      <c r="R44" s="15">
        <f>'June Update'!Q42</f>
        <v>9.8360655737704921</v>
      </c>
      <c r="S44" s="29">
        <f>'June Update'!R42</f>
        <v>2.1857923497267757</v>
      </c>
    </row>
    <row r="45" spans="2:19" x14ac:dyDescent="0.25">
      <c r="B45" s="131"/>
      <c r="C45" s="10" t="s">
        <v>81</v>
      </c>
      <c r="D45" s="66"/>
      <c r="E45" s="66"/>
      <c r="F45" s="66"/>
      <c r="G45" s="67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15"/>
      <c r="S45" s="29"/>
    </row>
    <row r="46" spans="2:19" x14ac:dyDescent="0.25">
      <c r="B46" s="131"/>
      <c r="C46" s="10" t="s">
        <v>82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5"/>
      <c r="S46" s="29"/>
    </row>
    <row r="47" spans="2:19" x14ac:dyDescent="0.25">
      <c r="B47" s="131"/>
      <c r="C47" s="17" t="s">
        <v>90</v>
      </c>
      <c r="D47" s="17">
        <f>SUM(D43:D46)</f>
        <v>6</v>
      </c>
      <c r="E47" s="17">
        <f t="shared" ref="E47:Q47" si="8">SUM(E43:E46)</f>
        <v>0</v>
      </c>
      <c r="F47" s="17">
        <f t="shared" si="8"/>
        <v>0</v>
      </c>
      <c r="G47" s="132">
        <f t="shared" si="8"/>
        <v>7.66</v>
      </c>
      <c r="H47" s="17">
        <f t="shared" si="8"/>
        <v>11</v>
      </c>
      <c r="I47" s="17">
        <f t="shared" si="8"/>
        <v>10</v>
      </c>
      <c r="J47" s="17">
        <f t="shared" si="8"/>
        <v>1</v>
      </c>
      <c r="K47" s="17">
        <f t="shared" si="8"/>
        <v>9</v>
      </c>
      <c r="L47" s="17">
        <f t="shared" si="8"/>
        <v>13</v>
      </c>
      <c r="M47" s="17">
        <f t="shared" si="8"/>
        <v>1</v>
      </c>
      <c r="N47" s="17">
        <f t="shared" si="8"/>
        <v>5</v>
      </c>
      <c r="O47" s="17">
        <f t="shared" si="8"/>
        <v>0</v>
      </c>
      <c r="P47" s="17">
        <f t="shared" si="8"/>
        <v>2</v>
      </c>
      <c r="Q47" s="17">
        <f t="shared" si="8"/>
        <v>0</v>
      </c>
      <c r="R47" s="129">
        <f>9*H47/G47</f>
        <v>12.924281984334204</v>
      </c>
      <c r="S47" s="130">
        <f t="shared" ref="S47" si="9">(I47+L47)/G47</f>
        <v>3.0026109660574414</v>
      </c>
    </row>
    <row r="48" spans="2:19" x14ac:dyDescent="0.25">
      <c r="B48" s="131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29"/>
      <c r="S48" s="130"/>
    </row>
    <row r="49" spans="2:21" x14ac:dyDescent="0.25">
      <c r="B49" s="131"/>
      <c r="C49" s="17" t="s">
        <v>91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29"/>
      <c r="S49" s="130"/>
    </row>
    <row r="50" spans="2:21" x14ac:dyDescent="0.25">
      <c r="B50" s="131"/>
      <c r="C50" s="10" t="s">
        <v>88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5"/>
      <c r="S50" s="29"/>
    </row>
    <row r="51" spans="2:21" x14ac:dyDescent="0.25">
      <c r="B51" s="131"/>
      <c r="C51" s="10" t="s">
        <v>107</v>
      </c>
      <c r="D51" s="10"/>
      <c r="E51" s="10"/>
      <c r="F51" s="10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5"/>
      <c r="S51" s="29"/>
    </row>
    <row r="52" spans="2:21" x14ac:dyDescent="0.25">
      <c r="B52" s="131"/>
      <c r="C52" s="10" t="s">
        <v>191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5"/>
      <c r="S52" s="29"/>
    </row>
    <row r="53" spans="2:21" x14ac:dyDescent="0.25">
      <c r="B53" s="131"/>
      <c r="C53" s="10" t="s">
        <v>92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5"/>
      <c r="S53" s="29"/>
    </row>
    <row r="54" spans="2:21" x14ac:dyDescent="0.25">
      <c r="B54" s="131"/>
      <c r="C54" s="10" t="s">
        <v>174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5"/>
      <c r="S54" s="29"/>
    </row>
    <row r="55" spans="2:21" x14ac:dyDescent="0.25">
      <c r="B55" s="131"/>
      <c r="C55" s="10" t="s">
        <v>89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5"/>
      <c r="S55" s="29"/>
    </row>
    <row r="56" spans="2:21" x14ac:dyDescent="0.25">
      <c r="B56" s="131"/>
      <c r="C56" s="17" t="s">
        <v>91</v>
      </c>
      <c r="D56" s="17"/>
      <c r="E56" s="17"/>
      <c r="F56" s="17"/>
      <c r="G56" s="132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29"/>
      <c r="S56" s="130"/>
    </row>
    <row r="57" spans="2:21" x14ac:dyDescent="0.25">
      <c r="B57" s="131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5"/>
      <c r="S57" s="133"/>
    </row>
    <row r="58" spans="2:21" ht="15.75" thickBot="1" x14ac:dyDescent="0.3">
      <c r="B58" s="64"/>
      <c r="C58" s="156" t="s">
        <v>93</v>
      </c>
      <c r="D58" s="156">
        <f>D47+D56</f>
        <v>6</v>
      </c>
      <c r="E58" s="156">
        <f t="shared" ref="E58:Q58" si="10">E47+E56</f>
        <v>0</v>
      </c>
      <c r="F58" s="156">
        <f t="shared" si="10"/>
        <v>0</v>
      </c>
      <c r="G58" s="194">
        <f t="shared" si="10"/>
        <v>7.66</v>
      </c>
      <c r="H58" s="156">
        <f t="shared" si="10"/>
        <v>11</v>
      </c>
      <c r="I58" s="156">
        <f t="shared" si="10"/>
        <v>10</v>
      </c>
      <c r="J58" s="156">
        <f t="shared" si="10"/>
        <v>1</v>
      </c>
      <c r="K58" s="156">
        <f t="shared" si="10"/>
        <v>9</v>
      </c>
      <c r="L58" s="156">
        <f t="shared" si="10"/>
        <v>13</v>
      </c>
      <c r="M58" s="156">
        <f t="shared" si="10"/>
        <v>1</v>
      </c>
      <c r="N58" s="156">
        <f t="shared" si="10"/>
        <v>5</v>
      </c>
      <c r="O58" s="156">
        <f t="shared" si="10"/>
        <v>0</v>
      </c>
      <c r="P58" s="156">
        <f t="shared" si="10"/>
        <v>2</v>
      </c>
      <c r="Q58" s="156">
        <f t="shared" si="10"/>
        <v>0</v>
      </c>
      <c r="R58" s="192">
        <f>(9*H58)/G58</f>
        <v>12.924281984334204</v>
      </c>
      <c r="S58" s="193">
        <f t="shared" ref="S58" si="11">(I58+L58)/G58</f>
        <v>3.0026109660574414</v>
      </c>
      <c r="U58" s="16"/>
    </row>
    <row r="59" spans="2:21" x14ac:dyDescent="0.25">
      <c r="B59" s="17"/>
      <c r="C59" s="6"/>
      <c r="D59" s="6"/>
      <c r="E59" s="6"/>
      <c r="F59" s="6"/>
      <c r="G59" s="14"/>
      <c r="H59" s="6"/>
      <c r="I59" s="6"/>
      <c r="J59" s="6"/>
      <c r="K59" s="6"/>
      <c r="L59" s="6"/>
      <c r="M59" s="6"/>
      <c r="N59" s="6"/>
      <c r="O59" s="6"/>
      <c r="P59" s="6"/>
      <c r="Q59" s="6"/>
      <c r="R59" s="65"/>
      <c r="S59" s="65"/>
      <c r="U59" s="16"/>
    </row>
    <row r="60" spans="2:21" ht="15.75" thickBot="1" x14ac:dyDescent="0.3">
      <c r="B60" s="17"/>
      <c r="C60" s="6"/>
      <c r="D60" s="6"/>
      <c r="E60" s="6"/>
      <c r="F60" s="6"/>
      <c r="G60" s="14"/>
      <c r="H60" s="6"/>
      <c r="I60" s="6"/>
      <c r="J60" s="6"/>
      <c r="K60" s="6"/>
      <c r="L60" s="6"/>
      <c r="M60" s="6"/>
      <c r="N60" s="6"/>
      <c r="O60" s="6"/>
      <c r="P60" s="6"/>
      <c r="Q60" s="6"/>
      <c r="R60" s="65"/>
      <c r="S60" s="65"/>
      <c r="U60" s="16"/>
    </row>
    <row r="61" spans="2:21" ht="18.75" x14ac:dyDescent="0.3">
      <c r="B61" s="134" t="s">
        <v>187</v>
      </c>
      <c r="C61" s="62" t="s">
        <v>90</v>
      </c>
      <c r="D61" s="62" t="s">
        <v>67</v>
      </c>
      <c r="E61" s="62" t="s">
        <v>68</v>
      </c>
      <c r="F61" s="62" t="s">
        <v>69</v>
      </c>
      <c r="G61" s="126" t="s">
        <v>20</v>
      </c>
      <c r="H61" s="62" t="s">
        <v>21</v>
      </c>
      <c r="I61" s="62" t="s">
        <v>70</v>
      </c>
      <c r="J61" s="62" t="s">
        <v>51</v>
      </c>
      <c r="K61" s="62" t="s">
        <v>5</v>
      </c>
      <c r="L61" s="62" t="s">
        <v>4</v>
      </c>
      <c r="M61" s="62" t="s">
        <v>53</v>
      </c>
      <c r="N61" s="62" t="s">
        <v>71</v>
      </c>
      <c r="O61" s="62" t="s">
        <v>72</v>
      </c>
      <c r="P61" s="62" t="s">
        <v>73</v>
      </c>
      <c r="Q61" s="62" t="s">
        <v>74</v>
      </c>
      <c r="R61" s="127" t="s">
        <v>75</v>
      </c>
      <c r="S61" s="128" t="s">
        <v>76</v>
      </c>
      <c r="U61" s="16"/>
    </row>
    <row r="62" spans="2:21" ht="18.75" x14ac:dyDescent="0.3">
      <c r="B62" s="135" t="s">
        <v>197</v>
      </c>
      <c r="C62" s="10" t="s">
        <v>79</v>
      </c>
      <c r="D62" s="10">
        <f>'May Update'!C38</f>
        <v>2</v>
      </c>
      <c r="E62" s="10">
        <f>'May Update'!D38</f>
        <v>0</v>
      </c>
      <c r="F62" s="10">
        <f>'May Update'!E38</f>
        <v>0</v>
      </c>
      <c r="G62" s="10">
        <f>'May Update'!F38</f>
        <v>2</v>
      </c>
      <c r="H62" s="10">
        <f>'May Update'!G38</f>
        <v>1</v>
      </c>
      <c r="I62" s="10">
        <f>'May Update'!H38</f>
        <v>2</v>
      </c>
      <c r="J62" s="10">
        <f>'May Update'!I38</f>
        <v>0</v>
      </c>
      <c r="K62" s="10">
        <f>'May Update'!J38</f>
        <v>2</v>
      </c>
      <c r="L62" s="10">
        <f>'May Update'!K38</f>
        <v>4</v>
      </c>
      <c r="M62" s="10">
        <f>'May Update'!L38</f>
        <v>0</v>
      </c>
      <c r="N62" s="10">
        <f>'May Update'!M38</f>
        <v>0</v>
      </c>
      <c r="O62" s="10">
        <f>'May Update'!N38</f>
        <v>0</v>
      </c>
      <c r="P62" s="10">
        <f>'May Update'!O38</f>
        <v>0</v>
      </c>
      <c r="Q62" s="10">
        <f>'May Update'!P38</f>
        <v>0</v>
      </c>
      <c r="R62" s="15">
        <f>'May Update'!Q38</f>
        <v>4.5</v>
      </c>
      <c r="S62" s="29">
        <f>'May Update'!R38</f>
        <v>3</v>
      </c>
      <c r="U62" s="16"/>
    </row>
    <row r="63" spans="2:21" x14ac:dyDescent="0.25">
      <c r="B63" s="146"/>
      <c r="C63" s="10" t="s">
        <v>80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29"/>
      <c r="S63" s="130"/>
      <c r="U63" s="16"/>
    </row>
    <row r="64" spans="2:21" x14ac:dyDescent="0.25">
      <c r="B64" s="146"/>
      <c r="C64" s="10" t="s">
        <v>81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29"/>
      <c r="S64" s="130"/>
      <c r="U64" s="16"/>
    </row>
    <row r="65" spans="2:21" x14ac:dyDescent="0.25">
      <c r="B65" s="146"/>
      <c r="C65" s="10" t="s">
        <v>82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29"/>
      <c r="S65" s="130"/>
      <c r="U65" s="16"/>
    </row>
    <row r="66" spans="2:21" x14ac:dyDescent="0.25">
      <c r="B66" s="146"/>
      <c r="C66" s="17" t="s">
        <v>90</v>
      </c>
      <c r="D66" s="17">
        <f>SUM(D62:D65)</f>
        <v>2</v>
      </c>
      <c r="E66" s="17">
        <f t="shared" ref="E66:Q66" si="12">SUM(E62:E65)</f>
        <v>0</v>
      </c>
      <c r="F66" s="17">
        <f t="shared" si="12"/>
        <v>0</v>
      </c>
      <c r="G66" s="132">
        <f t="shared" si="12"/>
        <v>2</v>
      </c>
      <c r="H66" s="17">
        <f t="shared" si="12"/>
        <v>1</v>
      </c>
      <c r="I66" s="17">
        <f t="shared" si="12"/>
        <v>2</v>
      </c>
      <c r="J66" s="17">
        <f t="shared" si="12"/>
        <v>0</v>
      </c>
      <c r="K66" s="17">
        <f t="shared" si="12"/>
        <v>2</v>
      </c>
      <c r="L66" s="17">
        <f t="shared" si="12"/>
        <v>4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29">
        <f>9*H66/G66</f>
        <v>4.5</v>
      </c>
      <c r="S66" s="130">
        <f t="shared" ref="S66" si="13">(I66+L66)/G66</f>
        <v>3</v>
      </c>
      <c r="U66" s="16"/>
    </row>
    <row r="67" spans="2:21" x14ac:dyDescent="0.25">
      <c r="B67" s="14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29"/>
      <c r="S67" s="130"/>
      <c r="U67" s="16"/>
    </row>
    <row r="68" spans="2:21" x14ac:dyDescent="0.25">
      <c r="B68" s="146"/>
      <c r="C68" s="17" t="s">
        <v>91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29"/>
      <c r="S68" s="130"/>
      <c r="U68" s="16"/>
    </row>
    <row r="69" spans="2:21" x14ac:dyDescent="0.25">
      <c r="B69" s="146"/>
      <c r="C69" s="10" t="s">
        <v>88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29"/>
      <c r="S69" s="130"/>
      <c r="U69" s="16"/>
    </row>
    <row r="70" spans="2:21" x14ac:dyDescent="0.25">
      <c r="B70" s="146"/>
      <c r="C70" s="10" t="s">
        <v>107</v>
      </c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29"/>
      <c r="S70" s="130"/>
      <c r="U70" s="16"/>
    </row>
    <row r="71" spans="2:21" x14ac:dyDescent="0.25">
      <c r="B71" s="146"/>
      <c r="C71" s="10" t="s">
        <v>191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29"/>
      <c r="S71" s="130"/>
      <c r="U71" s="16"/>
    </row>
    <row r="72" spans="2:21" x14ac:dyDescent="0.25">
      <c r="B72" s="146"/>
      <c r="C72" s="10" t="s">
        <v>92</v>
      </c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29"/>
      <c r="S72" s="130"/>
      <c r="U72" s="16"/>
    </row>
    <row r="73" spans="2:21" x14ac:dyDescent="0.25">
      <c r="B73" s="146"/>
      <c r="C73" s="10" t="s">
        <v>174</v>
      </c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29"/>
      <c r="S73" s="130"/>
      <c r="U73" s="16"/>
    </row>
    <row r="74" spans="2:21" x14ac:dyDescent="0.25">
      <c r="B74" s="146"/>
      <c r="C74" s="10" t="s">
        <v>89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29"/>
      <c r="S74" s="130"/>
      <c r="U74" s="16"/>
    </row>
    <row r="75" spans="2:21" x14ac:dyDescent="0.25">
      <c r="B75" s="131"/>
      <c r="C75" s="17" t="s">
        <v>91</v>
      </c>
      <c r="D75" s="17"/>
      <c r="E75" s="17"/>
      <c r="F75" s="17"/>
      <c r="G75" s="132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29"/>
      <c r="S75" s="130"/>
      <c r="U75" s="16"/>
    </row>
    <row r="76" spans="2:21" x14ac:dyDescent="0.25">
      <c r="B76" s="131"/>
      <c r="C76" s="17"/>
      <c r="D76" s="6"/>
      <c r="E76" s="6"/>
      <c r="F76" s="6"/>
      <c r="G76" s="14"/>
      <c r="H76" s="6"/>
      <c r="I76" s="6"/>
      <c r="J76" s="6"/>
      <c r="K76" s="6"/>
      <c r="L76" s="6"/>
      <c r="M76" s="6"/>
      <c r="N76" s="6"/>
      <c r="O76" s="6"/>
      <c r="P76" s="6"/>
      <c r="Q76" s="6"/>
      <c r="R76" s="15"/>
      <c r="S76" s="29"/>
      <c r="U76" s="16"/>
    </row>
    <row r="77" spans="2:21" ht="15.75" thickBot="1" x14ac:dyDescent="0.3">
      <c r="B77" s="64"/>
      <c r="C77" s="156" t="s">
        <v>93</v>
      </c>
      <c r="D77" s="156">
        <f>D66+D75</f>
        <v>2</v>
      </c>
      <c r="E77" s="156">
        <f t="shared" ref="E77:Q77" si="14">E66+E75</f>
        <v>0</v>
      </c>
      <c r="F77" s="156">
        <f t="shared" si="14"/>
        <v>0</v>
      </c>
      <c r="G77" s="156">
        <f t="shared" si="14"/>
        <v>2</v>
      </c>
      <c r="H77" s="156">
        <f t="shared" si="14"/>
        <v>1</v>
      </c>
      <c r="I77" s="156">
        <f t="shared" si="14"/>
        <v>2</v>
      </c>
      <c r="J77" s="156">
        <f t="shared" si="14"/>
        <v>0</v>
      </c>
      <c r="K77" s="156">
        <f t="shared" si="14"/>
        <v>2</v>
      </c>
      <c r="L77" s="156">
        <f t="shared" si="14"/>
        <v>4</v>
      </c>
      <c r="M77" s="156">
        <f t="shared" si="14"/>
        <v>0</v>
      </c>
      <c r="N77" s="156">
        <f t="shared" si="14"/>
        <v>0</v>
      </c>
      <c r="O77" s="156">
        <f t="shared" si="14"/>
        <v>0</v>
      </c>
      <c r="P77" s="156">
        <f t="shared" si="14"/>
        <v>0</v>
      </c>
      <c r="Q77" s="156">
        <f t="shared" si="14"/>
        <v>0</v>
      </c>
      <c r="R77" s="192">
        <f>9*H77/G77</f>
        <v>4.5</v>
      </c>
      <c r="S77" s="193">
        <f t="shared" ref="S77" si="15">(I77+L77)/G77</f>
        <v>3</v>
      </c>
      <c r="U77" s="16"/>
    </row>
    <row r="78" spans="2:21" x14ac:dyDescent="0.25">
      <c r="B78" s="17"/>
      <c r="C78" s="6"/>
      <c r="D78" s="6"/>
      <c r="E78" s="6"/>
      <c r="F78" s="6"/>
      <c r="G78" s="14"/>
      <c r="H78" s="6"/>
      <c r="I78" s="6"/>
      <c r="J78" s="6"/>
      <c r="K78" s="6"/>
      <c r="L78" s="6"/>
      <c r="M78" s="6"/>
      <c r="N78" s="6"/>
      <c r="O78" s="6"/>
      <c r="P78" s="6"/>
      <c r="Q78" s="6"/>
      <c r="R78" s="65"/>
      <c r="S78" s="65"/>
      <c r="U78" s="16"/>
    </row>
    <row r="79" spans="2:21" ht="15.75" thickBot="1" x14ac:dyDescent="0.3">
      <c r="B79" s="17"/>
      <c r="C79" s="6"/>
      <c r="D79" s="6"/>
      <c r="E79" s="6"/>
      <c r="F79" s="6"/>
      <c r="G79" s="14"/>
      <c r="H79" s="6"/>
      <c r="I79" s="6"/>
      <c r="J79" s="6"/>
      <c r="K79" s="6"/>
      <c r="L79" s="6"/>
      <c r="M79" s="6"/>
      <c r="N79" s="6"/>
      <c r="O79" s="6"/>
      <c r="P79" s="6"/>
      <c r="Q79" s="6"/>
      <c r="R79" s="65"/>
      <c r="S79" s="65"/>
      <c r="U79" s="16"/>
    </row>
    <row r="80" spans="2:21" ht="18.75" x14ac:dyDescent="0.3">
      <c r="B80" s="134" t="s">
        <v>25</v>
      </c>
      <c r="C80" s="62" t="s">
        <v>90</v>
      </c>
      <c r="D80" s="62" t="s">
        <v>67</v>
      </c>
      <c r="E80" s="62" t="s">
        <v>68</v>
      </c>
      <c r="F80" s="62" t="s">
        <v>69</v>
      </c>
      <c r="G80" s="126" t="s">
        <v>20</v>
      </c>
      <c r="H80" s="62" t="s">
        <v>21</v>
      </c>
      <c r="I80" s="62" t="s">
        <v>70</v>
      </c>
      <c r="J80" s="62" t="s">
        <v>51</v>
      </c>
      <c r="K80" s="62" t="s">
        <v>5</v>
      </c>
      <c r="L80" s="62" t="s">
        <v>4</v>
      </c>
      <c r="M80" s="62" t="s">
        <v>53</v>
      </c>
      <c r="N80" s="62" t="s">
        <v>71</v>
      </c>
      <c r="O80" s="62" t="s">
        <v>72</v>
      </c>
      <c r="P80" s="62" t="s">
        <v>73</v>
      </c>
      <c r="Q80" s="62" t="s">
        <v>74</v>
      </c>
      <c r="R80" s="127" t="s">
        <v>75</v>
      </c>
      <c r="S80" s="128" t="s">
        <v>76</v>
      </c>
      <c r="U80" s="16"/>
    </row>
    <row r="81" spans="2:21" ht="18.75" x14ac:dyDescent="0.3">
      <c r="B81" s="135" t="s">
        <v>202</v>
      </c>
      <c r="C81" s="10" t="s">
        <v>79</v>
      </c>
      <c r="D81" s="10">
        <f>'May Update'!C39</f>
        <v>2</v>
      </c>
      <c r="E81" s="10">
        <f>'May Update'!D39</f>
        <v>2</v>
      </c>
      <c r="F81" s="10">
        <f>'May Update'!E39</f>
        <v>0</v>
      </c>
      <c r="G81" s="10">
        <f>'May Update'!F39</f>
        <v>7</v>
      </c>
      <c r="H81" s="10">
        <f>'May Update'!G39</f>
        <v>5</v>
      </c>
      <c r="I81" s="10">
        <f>'May Update'!H39</f>
        <v>8</v>
      </c>
      <c r="J81" s="10">
        <f>'May Update'!I39</f>
        <v>1</v>
      </c>
      <c r="K81" s="10">
        <f>'May Update'!J39</f>
        <v>2</v>
      </c>
      <c r="L81" s="10">
        <f>'May Update'!K39</f>
        <v>7</v>
      </c>
      <c r="M81" s="10">
        <f>'May Update'!L39</f>
        <v>0</v>
      </c>
      <c r="N81" s="10">
        <f>'May Update'!M39</f>
        <v>1</v>
      </c>
      <c r="O81" s="10">
        <f>'May Update'!N39</f>
        <v>0</v>
      </c>
      <c r="P81" s="10">
        <f>'May Update'!O39</f>
        <v>0</v>
      </c>
      <c r="Q81" s="10">
        <f>'May Update'!P39</f>
        <v>0</v>
      </c>
      <c r="R81" s="15">
        <f>'May Update'!Q39</f>
        <v>6.4285714285714288</v>
      </c>
      <c r="S81" s="29">
        <f>'May Update'!R39</f>
        <v>2.1428571428571428</v>
      </c>
      <c r="U81" s="16"/>
    </row>
    <row r="82" spans="2:21" x14ac:dyDescent="0.25">
      <c r="B82" s="146"/>
      <c r="C82" s="10" t="s">
        <v>80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29"/>
      <c r="S82" s="130"/>
      <c r="U82" s="16"/>
    </row>
    <row r="83" spans="2:21" x14ac:dyDescent="0.25">
      <c r="B83" s="146"/>
      <c r="C83" s="10" t="s">
        <v>81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29"/>
      <c r="S83" s="130"/>
      <c r="U83" s="16"/>
    </row>
    <row r="84" spans="2:21" x14ac:dyDescent="0.25">
      <c r="B84" s="146"/>
      <c r="C84" s="10" t="s">
        <v>82</v>
      </c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29"/>
      <c r="S84" s="130"/>
      <c r="U84" s="16"/>
    </row>
    <row r="85" spans="2:21" x14ac:dyDescent="0.25">
      <c r="B85" s="146"/>
      <c r="C85" s="17" t="s">
        <v>90</v>
      </c>
      <c r="D85" s="17">
        <f>SUM(D81:D84)</f>
        <v>2</v>
      </c>
      <c r="E85" s="17">
        <f t="shared" ref="E85:Q85" si="16">SUM(E81:E84)</f>
        <v>2</v>
      </c>
      <c r="F85" s="17">
        <f t="shared" si="16"/>
        <v>0</v>
      </c>
      <c r="G85" s="132">
        <f t="shared" si="16"/>
        <v>7</v>
      </c>
      <c r="H85" s="17">
        <f t="shared" si="16"/>
        <v>5</v>
      </c>
      <c r="I85" s="17">
        <f t="shared" si="16"/>
        <v>8</v>
      </c>
      <c r="J85" s="17">
        <f t="shared" si="16"/>
        <v>1</v>
      </c>
      <c r="K85" s="17">
        <f t="shared" si="16"/>
        <v>2</v>
      </c>
      <c r="L85" s="17">
        <f t="shared" si="16"/>
        <v>7</v>
      </c>
      <c r="M85" s="17">
        <f t="shared" si="16"/>
        <v>0</v>
      </c>
      <c r="N85" s="17">
        <f t="shared" si="16"/>
        <v>1</v>
      </c>
      <c r="O85" s="17">
        <f t="shared" si="16"/>
        <v>0</v>
      </c>
      <c r="P85" s="17">
        <f t="shared" si="16"/>
        <v>0</v>
      </c>
      <c r="Q85" s="17">
        <f t="shared" si="16"/>
        <v>0</v>
      </c>
      <c r="R85" s="129">
        <f>9*H85/G85</f>
        <v>6.4285714285714288</v>
      </c>
      <c r="S85" s="130">
        <f t="shared" ref="S85" si="17">(I85+L85)/G85</f>
        <v>2.1428571428571428</v>
      </c>
      <c r="U85" s="16"/>
    </row>
    <row r="86" spans="2:21" x14ac:dyDescent="0.25">
      <c r="B86" s="14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29"/>
      <c r="S86" s="130"/>
      <c r="U86" s="16"/>
    </row>
    <row r="87" spans="2:21" x14ac:dyDescent="0.25">
      <c r="B87" s="146"/>
      <c r="C87" s="17" t="s">
        <v>91</v>
      </c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29"/>
      <c r="S87" s="130"/>
      <c r="U87" s="16"/>
    </row>
    <row r="88" spans="2:21" x14ac:dyDescent="0.25">
      <c r="B88" s="146"/>
      <c r="C88" s="10" t="s">
        <v>88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29"/>
      <c r="S88" s="130"/>
      <c r="U88" s="16"/>
    </row>
    <row r="89" spans="2:21" x14ac:dyDescent="0.25">
      <c r="B89" s="146"/>
      <c r="C89" s="10" t="s">
        <v>107</v>
      </c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29"/>
      <c r="S89" s="130"/>
      <c r="U89" s="16"/>
    </row>
    <row r="90" spans="2:21" x14ac:dyDescent="0.25">
      <c r="B90" s="146"/>
      <c r="C90" s="10" t="s">
        <v>191</v>
      </c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29"/>
      <c r="S90" s="130"/>
      <c r="U90" s="16"/>
    </row>
    <row r="91" spans="2:21" x14ac:dyDescent="0.25">
      <c r="B91" s="146"/>
      <c r="C91" s="10" t="s">
        <v>92</v>
      </c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29"/>
      <c r="S91" s="130"/>
      <c r="U91" s="16"/>
    </row>
    <row r="92" spans="2:21" x14ac:dyDescent="0.25">
      <c r="B92" s="146"/>
      <c r="C92" s="10" t="s">
        <v>174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29"/>
      <c r="S92" s="130"/>
      <c r="U92" s="16"/>
    </row>
    <row r="93" spans="2:21" x14ac:dyDescent="0.25">
      <c r="B93" s="146"/>
      <c r="C93" s="10" t="s">
        <v>89</v>
      </c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29"/>
      <c r="S93" s="130"/>
      <c r="U93" s="16"/>
    </row>
    <row r="94" spans="2:21" x14ac:dyDescent="0.25">
      <c r="B94" s="131"/>
      <c r="C94" s="17" t="s">
        <v>91</v>
      </c>
      <c r="D94" s="17"/>
      <c r="E94" s="17"/>
      <c r="F94" s="17"/>
      <c r="G94" s="132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29"/>
      <c r="S94" s="130"/>
      <c r="U94" s="16"/>
    </row>
    <row r="95" spans="2:21" x14ac:dyDescent="0.25">
      <c r="B95" s="131"/>
      <c r="C95" s="17"/>
      <c r="D95" s="6"/>
      <c r="E95" s="6"/>
      <c r="F95" s="6"/>
      <c r="G95" s="14"/>
      <c r="H95" s="6"/>
      <c r="I95" s="6"/>
      <c r="J95" s="6"/>
      <c r="K95" s="6"/>
      <c r="L95" s="6"/>
      <c r="M95" s="6"/>
      <c r="N95" s="6"/>
      <c r="O95" s="6"/>
      <c r="P95" s="6"/>
      <c r="Q95" s="6"/>
      <c r="R95" s="15"/>
      <c r="S95" s="29"/>
      <c r="U95" s="16"/>
    </row>
    <row r="96" spans="2:21" ht="15.75" thickBot="1" x14ac:dyDescent="0.3">
      <c r="B96" s="64"/>
      <c r="C96" s="156" t="s">
        <v>93</v>
      </c>
      <c r="D96" s="156">
        <f>D85+D94</f>
        <v>2</v>
      </c>
      <c r="E96" s="156">
        <f t="shared" ref="E96:Q96" si="18">E85+E94</f>
        <v>2</v>
      </c>
      <c r="F96" s="156">
        <f t="shared" si="18"/>
        <v>0</v>
      </c>
      <c r="G96" s="156">
        <f t="shared" si="18"/>
        <v>7</v>
      </c>
      <c r="H96" s="156">
        <f t="shared" si="18"/>
        <v>5</v>
      </c>
      <c r="I96" s="156">
        <f t="shared" si="18"/>
        <v>8</v>
      </c>
      <c r="J96" s="156">
        <f t="shared" si="18"/>
        <v>1</v>
      </c>
      <c r="K96" s="156">
        <f t="shared" si="18"/>
        <v>2</v>
      </c>
      <c r="L96" s="156">
        <f t="shared" si="18"/>
        <v>7</v>
      </c>
      <c r="M96" s="156">
        <f t="shared" si="18"/>
        <v>0</v>
      </c>
      <c r="N96" s="156">
        <f t="shared" si="18"/>
        <v>1</v>
      </c>
      <c r="O96" s="156">
        <f t="shared" si="18"/>
        <v>0</v>
      </c>
      <c r="P96" s="156">
        <f t="shared" si="18"/>
        <v>0</v>
      </c>
      <c r="Q96" s="156">
        <f t="shared" si="18"/>
        <v>0</v>
      </c>
      <c r="R96" s="192">
        <f>9*H96/G96</f>
        <v>6.4285714285714288</v>
      </c>
      <c r="S96" s="193">
        <f t="shared" ref="S96" si="19">(I96+L96)/G96</f>
        <v>2.1428571428571428</v>
      </c>
      <c r="U96" s="16"/>
    </row>
    <row r="97" spans="2:21" x14ac:dyDescent="0.25">
      <c r="B97" s="1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5"/>
      <c r="S97" s="65"/>
      <c r="U97" s="16"/>
    </row>
    <row r="98" spans="2:21" ht="15.75" thickBot="1" x14ac:dyDescent="0.3">
      <c r="B98" s="17"/>
      <c r="C98" s="6"/>
      <c r="D98" s="6"/>
      <c r="E98" s="6"/>
      <c r="F98" s="6"/>
      <c r="G98" s="14"/>
      <c r="H98" s="6"/>
      <c r="I98" s="6"/>
      <c r="J98" s="6"/>
      <c r="K98" s="6"/>
      <c r="L98" s="6"/>
      <c r="M98" s="6"/>
      <c r="N98" s="6"/>
      <c r="O98" s="6"/>
      <c r="P98" s="6"/>
      <c r="Q98" s="6"/>
      <c r="R98" s="65"/>
      <c r="S98" s="65"/>
      <c r="U98" s="16"/>
    </row>
    <row r="99" spans="2:21" ht="18.75" x14ac:dyDescent="0.3">
      <c r="B99" s="134" t="s">
        <v>7</v>
      </c>
      <c r="C99" s="62" t="s">
        <v>90</v>
      </c>
      <c r="D99" s="62" t="s">
        <v>67</v>
      </c>
      <c r="E99" s="62" t="s">
        <v>68</v>
      </c>
      <c r="F99" s="62" t="s">
        <v>69</v>
      </c>
      <c r="G99" s="126" t="s">
        <v>20</v>
      </c>
      <c r="H99" s="62" t="s">
        <v>21</v>
      </c>
      <c r="I99" s="62" t="s">
        <v>70</v>
      </c>
      <c r="J99" s="62" t="s">
        <v>51</v>
      </c>
      <c r="K99" s="62" t="s">
        <v>5</v>
      </c>
      <c r="L99" s="62" t="s">
        <v>4</v>
      </c>
      <c r="M99" s="62" t="s">
        <v>53</v>
      </c>
      <c r="N99" s="62" t="s">
        <v>71</v>
      </c>
      <c r="O99" s="62" t="s">
        <v>72</v>
      </c>
      <c r="P99" s="62" t="s">
        <v>73</v>
      </c>
      <c r="Q99" s="62" t="s">
        <v>74</v>
      </c>
      <c r="R99" s="127" t="s">
        <v>75</v>
      </c>
      <c r="S99" s="128" t="s">
        <v>76</v>
      </c>
      <c r="U99" s="16"/>
    </row>
    <row r="100" spans="2:21" ht="18.75" x14ac:dyDescent="0.3">
      <c r="B100" s="135" t="s">
        <v>106</v>
      </c>
      <c r="C100" s="10" t="s">
        <v>79</v>
      </c>
      <c r="D100" s="10">
        <f>'May Update'!C40</f>
        <v>2</v>
      </c>
      <c r="E100" s="10">
        <f>'May Update'!D40</f>
        <v>0</v>
      </c>
      <c r="F100" s="10">
        <f>'May Update'!E40</f>
        <v>0</v>
      </c>
      <c r="G100" s="10">
        <f>'May Update'!F40</f>
        <v>1</v>
      </c>
      <c r="H100" s="10">
        <f>'May Update'!G40</f>
        <v>0</v>
      </c>
      <c r="I100" s="10">
        <f>'May Update'!H40</f>
        <v>2</v>
      </c>
      <c r="J100" s="10">
        <f>'May Update'!I40</f>
        <v>0</v>
      </c>
      <c r="K100" s="10">
        <f>'May Update'!J40</f>
        <v>3</v>
      </c>
      <c r="L100" s="10">
        <f>'May Update'!K40</f>
        <v>0</v>
      </c>
      <c r="M100" s="10">
        <f>'May Update'!L40</f>
        <v>0</v>
      </c>
      <c r="N100" s="10">
        <f>'May Update'!M40</f>
        <v>0</v>
      </c>
      <c r="O100" s="10">
        <f>'May Update'!N40</f>
        <v>0</v>
      </c>
      <c r="P100" s="10">
        <f>'May Update'!O40</f>
        <v>0</v>
      </c>
      <c r="Q100" s="10">
        <f>'May Update'!P40</f>
        <v>0</v>
      </c>
      <c r="R100" s="15">
        <f>'May Update'!Q40</f>
        <v>0</v>
      </c>
      <c r="S100" s="29">
        <f>'May Update'!R40</f>
        <v>2</v>
      </c>
      <c r="U100" s="16"/>
    </row>
    <row r="101" spans="2:21" x14ac:dyDescent="0.25">
      <c r="B101" s="131"/>
      <c r="C101" s="10" t="s">
        <v>80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5"/>
      <c r="S101" s="29"/>
      <c r="U101" s="16"/>
    </row>
    <row r="102" spans="2:21" x14ac:dyDescent="0.25">
      <c r="B102" s="131"/>
      <c r="C102" s="10" t="s">
        <v>81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15"/>
      <c r="S102" s="29"/>
      <c r="U102" s="16"/>
    </row>
    <row r="103" spans="2:21" x14ac:dyDescent="0.25">
      <c r="B103" s="131"/>
      <c r="C103" s="10" t="s">
        <v>82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5"/>
      <c r="S103" s="29"/>
      <c r="U103" s="16"/>
    </row>
    <row r="104" spans="2:21" x14ac:dyDescent="0.25">
      <c r="B104" s="131"/>
      <c r="C104" s="17" t="s">
        <v>90</v>
      </c>
      <c r="D104" s="17">
        <f>SUM(D100:D103)</f>
        <v>2</v>
      </c>
      <c r="E104" s="17">
        <f t="shared" ref="E104:Q104" si="20">SUM(E100:E103)</f>
        <v>0</v>
      </c>
      <c r="F104" s="17">
        <f t="shared" si="20"/>
        <v>0</v>
      </c>
      <c r="G104" s="17">
        <f t="shared" si="20"/>
        <v>1</v>
      </c>
      <c r="H104" s="17">
        <f t="shared" si="20"/>
        <v>0</v>
      </c>
      <c r="I104" s="17">
        <f t="shared" si="20"/>
        <v>2</v>
      </c>
      <c r="J104" s="17">
        <f t="shared" si="20"/>
        <v>0</v>
      </c>
      <c r="K104" s="17">
        <f t="shared" si="20"/>
        <v>3</v>
      </c>
      <c r="L104" s="17">
        <f t="shared" si="20"/>
        <v>0</v>
      </c>
      <c r="M104" s="17">
        <f t="shared" si="20"/>
        <v>0</v>
      </c>
      <c r="N104" s="17">
        <f t="shared" si="20"/>
        <v>0</v>
      </c>
      <c r="O104" s="17">
        <f t="shared" si="20"/>
        <v>0</v>
      </c>
      <c r="P104" s="17">
        <f t="shared" si="20"/>
        <v>0</v>
      </c>
      <c r="Q104" s="17">
        <f t="shared" si="20"/>
        <v>0</v>
      </c>
      <c r="R104" s="129">
        <f>9*H104/G104</f>
        <v>0</v>
      </c>
      <c r="S104" s="130">
        <f t="shared" ref="S104" si="21">(I104+L104)/G104</f>
        <v>2</v>
      </c>
      <c r="U104" s="16"/>
    </row>
    <row r="105" spans="2:21" x14ac:dyDescent="0.25">
      <c r="B105" s="131"/>
      <c r="C105" s="17"/>
      <c r="D105" s="10"/>
      <c r="E105" s="10"/>
      <c r="F105" s="10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29"/>
      <c r="S105" s="130"/>
      <c r="U105" s="16"/>
    </row>
    <row r="106" spans="2:21" x14ac:dyDescent="0.25">
      <c r="B106" s="131"/>
      <c r="C106" s="17" t="s">
        <v>91</v>
      </c>
      <c r="D106" s="10"/>
      <c r="E106" s="10"/>
      <c r="F106" s="10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29"/>
      <c r="S106" s="130"/>
      <c r="U106" s="16"/>
    </row>
    <row r="107" spans="2:21" x14ac:dyDescent="0.25">
      <c r="B107" s="131"/>
      <c r="C107" s="10" t="s">
        <v>88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29"/>
      <c r="U107" s="16"/>
    </row>
    <row r="108" spans="2:21" x14ac:dyDescent="0.25">
      <c r="B108" s="131"/>
      <c r="C108" s="10" t="s">
        <v>107</v>
      </c>
      <c r="D108" s="10"/>
      <c r="E108" s="10"/>
      <c r="F108" s="10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5"/>
      <c r="S108" s="29"/>
      <c r="U108" s="16"/>
    </row>
    <row r="109" spans="2:21" x14ac:dyDescent="0.25">
      <c r="B109" s="131"/>
      <c r="C109" s="10" t="s">
        <v>191</v>
      </c>
      <c r="D109" s="10"/>
      <c r="E109" s="10"/>
      <c r="F109" s="10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5"/>
      <c r="S109" s="29"/>
      <c r="U109" s="16"/>
    </row>
    <row r="110" spans="2:21" x14ac:dyDescent="0.25">
      <c r="B110" s="131"/>
      <c r="C110" s="10" t="s">
        <v>92</v>
      </c>
      <c r="D110" s="10"/>
      <c r="E110" s="10"/>
      <c r="F110" s="10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5"/>
      <c r="S110" s="29"/>
      <c r="U110" s="16"/>
    </row>
    <row r="111" spans="2:21" x14ac:dyDescent="0.25">
      <c r="B111" s="131"/>
      <c r="C111" s="10" t="s">
        <v>174</v>
      </c>
      <c r="D111" s="10"/>
      <c r="E111" s="10"/>
      <c r="F111" s="10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5"/>
      <c r="S111" s="29"/>
      <c r="U111" s="16"/>
    </row>
    <row r="112" spans="2:21" x14ac:dyDescent="0.25">
      <c r="B112" s="131"/>
      <c r="C112" s="10" t="s">
        <v>89</v>
      </c>
      <c r="D112" s="10"/>
      <c r="E112" s="10"/>
      <c r="F112" s="10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5"/>
      <c r="S112" s="29"/>
      <c r="U112" s="16"/>
    </row>
    <row r="113" spans="2:21" x14ac:dyDescent="0.25">
      <c r="B113" s="131"/>
      <c r="C113" s="17" t="s">
        <v>91</v>
      </c>
      <c r="D113" s="17"/>
      <c r="E113" s="17"/>
      <c r="F113" s="17"/>
      <c r="G113" s="132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29"/>
      <c r="S113" s="130"/>
      <c r="U113" s="16"/>
    </row>
    <row r="114" spans="2:21" x14ac:dyDescent="0.25">
      <c r="B114" s="131"/>
      <c r="C114" s="6"/>
      <c r="F114" s="1"/>
      <c r="G114" s="6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29"/>
      <c r="S114" s="130"/>
      <c r="U114" s="16"/>
    </row>
    <row r="115" spans="2:21" ht="15.75" thickBot="1" x14ac:dyDescent="0.3">
      <c r="B115" s="64"/>
      <c r="C115" s="156" t="s">
        <v>93</v>
      </c>
      <c r="D115" s="156">
        <f>D104+D113</f>
        <v>2</v>
      </c>
      <c r="E115" s="156">
        <f t="shared" ref="E115:Q115" si="22">E104+E113</f>
        <v>0</v>
      </c>
      <c r="F115" s="156">
        <f t="shared" si="22"/>
        <v>0</v>
      </c>
      <c r="G115" s="156">
        <f t="shared" si="22"/>
        <v>1</v>
      </c>
      <c r="H115" s="156">
        <f t="shared" si="22"/>
        <v>0</v>
      </c>
      <c r="I115" s="156">
        <f t="shared" si="22"/>
        <v>2</v>
      </c>
      <c r="J115" s="156">
        <f t="shared" si="22"/>
        <v>0</v>
      </c>
      <c r="K115" s="156">
        <f t="shared" si="22"/>
        <v>3</v>
      </c>
      <c r="L115" s="156">
        <f t="shared" si="22"/>
        <v>0</v>
      </c>
      <c r="M115" s="156">
        <f t="shared" si="22"/>
        <v>0</v>
      </c>
      <c r="N115" s="156">
        <f t="shared" si="22"/>
        <v>0</v>
      </c>
      <c r="O115" s="156">
        <f t="shared" si="22"/>
        <v>0</v>
      </c>
      <c r="P115" s="156">
        <f t="shared" si="22"/>
        <v>0</v>
      </c>
      <c r="Q115" s="156">
        <f t="shared" si="22"/>
        <v>0</v>
      </c>
      <c r="R115" s="192">
        <f>9*H115/G115</f>
        <v>0</v>
      </c>
      <c r="S115" s="193">
        <f t="shared" ref="S115" si="23">(I115+L115)/G115</f>
        <v>2</v>
      </c>
    </row>
    <row r="116" spans="2:21" x14ac:dyDescent="0.25">
      <c r="B116" s="17"/>
      <c r="C116" s="6"/>
      <c r="D116" s="6"/>
      <c r="E116" s="6"/>
      <c r="F116" s="6"/>
      <c r="G116" s="14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5"/>
      <c r="S116" s="65"/>
    </row>
    <row r="117" spans="2:21" ht="15.75" thickBot="1" x14ac:dyDescent="0.3">
      <c r="B117" s="17"/>
      <c r="C117" s="6"/>
      <c r="D117" s="6"/>
      <c r="E117" s="6"/>
      <c r="F117" s="6"/>
      <c r="G117" s="14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5"/>
      <c r="S117" s="65"/>
    </row>
    <row r="118" spans="2:21" ht="18.75" x14ac:dyDescent="0.3">
      <c r="B118" s="73" t="s">
        <v>62</v>
      </c>
      <c r="C118" s="62" t="s">
        <v>90</v>
      </c>
      <c r="D118" s="62" t="s">
        <v>67</v>
      </c>
      <c r="E118" s="62" t="s">
        <v>68</v>
      </c>
      <c r="F118" s="62" t="s">
        <v>69</v>
      </c>
      <c r="G118" s="126" t="s">
        <v>20</v>
      </c>
      <c r="H118" s="62" t="s">
        <v>21</v>
      </c>
      <c r="I118" s="62" t="s">
        <v>70</v>
      </c>
      <c r="J118" s="62" t="s">
        <v>51</v>
      </c>
      <c r="K118" s="62" t="s">
        <v>5</v>
      </c>
      <c r="L118" s="62" t="s">
        <v>4</v>
      </c>
      <c r="M118" s="62" t="s">
        <v>53</v>
      </c>
      <c r="N118" s="62" t="s">
        <v>71</v>
      </c>
      <c r="O118" s="62" t="s">
        <v>72</v>
      </c>
      <c r="P118" s="62" t="s">
        <v>73</v>
      </c>
      <c r="Q118" s="62" t="s">
        <v>74</v>
      </c>
      <c r="R118" s="127" t="s">
        <v>75</v>
      </c>
      <c r="S118" s="128" t="s">
        <v>76</v>
      </c>
    </row>
    <row r="119" spans="2:21" ht="18.75" x14ac:dyDescent="0.3">
      <c r="B119" s="74" t="s">
        <v>190</v>
      </c>
      <c r="C119" s="10" t="s">
        <v>79</v>
      </c>
      <c r="D119" s="10">
        <f>'May Update'!C41</f>
        <v>4</v>
      </c>
      <c r="E119" s="10">
        <f>'May Update'!D41</f>
        <v>3</v>
      </c>
      <c r="F119" s="10">
        <f>'May Update'!E41</f>
        <v>0</v>
      </c>
      <c r="G119" s="13">
        <f>'May Update'!F41</f>
        <v>15.333333333333334</v>
      </c>
      <c r="H119" s="10">
        <f>'May Update'!G41</f>
        <v>7</v>
      </c>
      <c r="I119" s="10">
        <f>'May Update'!H41</f>
        <v>13</v>
      </c>
      <c r="J119" s="10">
        <f>'May Update'!I41</f>
        <v>0</v>
      </c>
      <c r="K119" s="10">
        <f>'May Update'!J41</f>
        <v>34</v>
      </c>
      <c r="L119" s="10">
        <f>'May Update'!K41</f>
        <v>9</v>
      </c>
      <c r="M119" s="10">
        <f>'May Update'!L41</f>
        <v>0</v>
      </c>
      <c r="N119" s="10">
        <f>'May Update'!M41</f>
        <v>11</v>
      </c>
      <c r="O119" s="10">
        <f>'May Update'!N41</f>
        <v>2</v>
      </c>
      <c r="P119" s="10">
        <f>'May Update'!O41</f>
        <v>0</v>
      </c>
      <c r="Q119" s="10">
        <f>'May Update'!P41</f>
        <v>0</v>
      </c>
      <c r="R119" s="15">
        <f>'May Update'!Q41</f>
        <v>4.1086956521739131</v>
      </c>
      <c r="S119" s="29">
        <f>'May Update'!R41</f>
        <v>1.4347826086956521</v>
      </c>
    </row>
    <row r="120" spans="2:21" x14ac:dyDescent="0.25">
      <c r="B120" s="131"/>
      <c r="C120" s="1" t="s">
        <v>80</v>
      </c>
      <c r="D120" s="10">
        <f>'June Update'!C46</f>
        <v>1</v>
      </c>
      <c r="E120" s="10">
        <f>'June Update'!D46</f>
        <v>1</v>
      </c>
      <c r="F120" s="10">
        <f>'June Update'!E46</f>
        <v>0</v>
      </c>
      <c r="G120" s="10">
        <f>'June Update'!F46</f>
        <v>5</v>
      </c>
      <c r="H120" s="10">
        <f>'June Update'!G46</f>
        <v>2</v>
      </c>
      <c r="I120" s="10">
        <f>'June Update'!H46</f>
        <v>7</v>
      </c>
      <c r="J120" s="10">
        <f>'June Update'!I46</f>
        <v>1</v>
      </c>
      <c r="K120" s="10">
        <f>'June Update'!J46</f>
        <v>6</v>
      </c>
      <c r="L120" s="10">
        <f>'June Update'!K46</f>
        <v>0</v>
      </c>
      <c r="M120" s="10">
        <f>'June Update'!L46</f>
        <v>1</v>
      </c>
      <c r="N120" s="10">
        <f>'June Update'!M46</f>
        <v>1</v>
      </c>
      <c r="O120" s="10">
        <f>'June Update'!N46</f>
        <v>0</v>
      </c>
      <c r="P120" s="10">
        <f>'June Update'!O46</f>
        <v>0</v>
      </c>
      <c r="Q120" s="10">
        <f>'June Update'!P46</f>
        <v>0</v>
      </c>
      <c r="R120" s="15">
        <f>'June Update'!Q46</f>
        <v>3.6</v>
      </c>
      <c r="S120" s="29">
        <f>'June Update'!R46</f>
        <v>1.4</v>
      </c>
    </row>
    <row r="121" spans="2:21" x14ac:dyDescent="0.25">
      <c r="B121" s="131"/>
      <c r="C121" s="10" t="s">
        <v>81</v>
      </c>
      <c r="D121" s="17"/>
      <c r="E121" s="17"/>
      <c r="F121" s="17"/>
      <c r="G121" s="132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29"/>
      <c r="S121" s="130"/>
    </row>
    <row r="122" spans="2:21" x14ac:dyDescent="0.25">
      <c r="B122" s="131"/>
      <c r="C122" s="10" t="s">
        <v>192</v>
      </c>
      <c r="D122" s="17"/>
      <c r="E122" s="17"/>
      <c r="F122" s="17"/>
      <c r="G122" s="132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29"/>
      <c r="S122" s="130"/>
    </row>
    <row r="123" spans="2:21" x14ac:dyDescent="0.25">
      <c r="B123" s="131"/>
      <c r="C123" s="17" t="s">
        <v>90</v>
      </c>
      <c r="D123" s="17">
        <f>SUM(D119:D122)</f>
        <v>5</v>
      </c>
      <c r="E123" s="17">
        <f t="shared" ref="E123:Q123" si="24">SUM(E119:E122)</f>
        <v>4</v>
      </c>
      <c r="F123" s="17">
        <f t="shared" si="24"/>
        <v>0</v>
      </c>
      <c r="G123" s="132">
        <f t="shared" si="24"/>
        <v>20.333333333333336</v>
      </c>
      <c r="H123" s="17">
        <f t="shared" si="24"/>
        <v>9</v>
      </c>
      <c r="I123" s="17">
        <f t="shared" si="24"/>
        <v>20</v>
      </c>
      <c r="J123" s="17">
        <f t="shared" si="24"/>
        <v>1</v>
      </c>
      <c r="K123" s="17">
        <f t="shared" si="24"/>
        <v>40</v>
      </c>
      <c r="L123" s="17">
        <f t="shared" si="24"/>
        <v>9</v>
      </c>
      <c r="M123" s="17">
        <f t="shared" si="24"/>
        <v>1</v>
      </c>
      <c r="N123" s="17">
        <f t="shared" si="24"/>
        <v>12</v>
      </c>
      <c r="O123" s="17">
        <f t="shared" si="24"/>
        <v>2</v>
      </c>
      <c r="P123" s="17">
        <f t="shared" si="24"/>
        <v>0</v>
      </c>
      <c r="Q123" s="17">
        <f t="shared" si="24"/>
        <v>0</v>
      </c>
      <c r="R123" s="129">
        <f>9*H123/G123</f>
        <v>3.9836065573770485</v>
      </c>
      <c r="S123" s="130">
        <f t="shared" ref="S123" si="25">(I123+L123)/G123</f>
        <v>1.4262295081967211</v>
      </c>
    </row>
    <row r="124" spans="2:21" x14ac:dyDescent="0.25">
      <c r="B124" s="131"/>
      <c r="C124" s="17"/>
      <c r="D124" s="17"/>
      <c r="E124" s="17"/>
      <c r="F124" s="17"/>
      <c r="G124" s="132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29"/>
      <c r="S124" s="130"/>
    </row>
    <row r="125" spans="2:21" x14ac:dyDescent="0.25">
      <c r="B125" s="131"/>
      <c r="C125" s="17" t="s">
        <v>91</v>
      </c>
      <c r="D125" s="17"/>
      <c r="E125" s="17"/>
      <c r="F125" s="17"/>
      <c r="G125" s="132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29"/>
      <c r="S125" s="130"/>
    </row>
    <row r="126" spans="2:21" x14ac:dyDescent="0.25">
      <c r="B126" s="131"/>
      <c r="C126" s="10" t="s">
        <v>88</v>
      </c>
      <c r="D126" s="17"/>
      <c r="E126" s="17"/>
      <c r="F126" s="17"/>
      <c r="G126" s="132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29"/>
      <c r="S126" s="130"/>
    </row>
    <row r="127" spans="2:21" x14ac:dyDescent="0.25">
      <c r="B127" s="131"/>
      <c r="C127" s="10" t="s">
        <v>107</v>
      </c>
      <c r="D127" s="17"/>
      <c r="E127" s="17"/>
      <c r="F127" s="17"/>
      <c r="G127" s="132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29"/>
      <c r="S127" s="130"/>
    </row>
    <row r="128" spans="2:21" x14ac:dyDescent="0.25">
      <c r="B128" s="131"/>
      <c r="C128" s="10" t="s">
        <v>191</v>
      </c>
      <c r="D128" s="17"/>
      <c r="E128" s="17"/>
      <c r="F128" s="17"/>
      <c r="G128" s="132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29"/>
      <c r="S128" s="130"/>
    </row>
    <row r="129" spans="2:19" x14ac:dyDescent="0.25">
      <c r="B129" s="131"/>
      <c r="C129" s="10" t="s">
        <v>92</v>
      </c>
      <c r="D129" s="17"/>
      <c r="E129" s="17"/>
      <c r="F129" s="17"/>
      <c r="G129" s="132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29"/>
      <c r="S129" s="130"/>
    </row>
    <row r="130" spans="2:19" x14ac:dyDescent="0.25">
      <c r="B130" s="131"/>
      <c r="C130" s="10" t="s">
        <v>174</v>
      </c>
      <c r="D130" s="10"/>
      <c r="E130" s="10"/>
      <c r="F130" s="10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5"/>
      <c r="S130" s="29"/>
    </row>
    <row r="131" spans="2:19" x14ac:dyDescent="0.25">
      <c r="B131" s="131"/>
      <c r="C131" s="10" t="s">
        <v>89</v>
      </c>
      <c r="D131" s="17"/>
      <c r="E131" s="17"/>
      <c r="F131" s="17"/>
      <c r="G131" s="132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29"/>
      <c r="S131" s="130"/>
    </row>
    <row r="132" spans="2:19" x14ac:dyDescent="0.25">
      <c r="B132" s="131"/>
      <c r="C132" s="17" t="s">
        <v>91</v>
      </c>
      <c r="D132" s="17"/>
      <c r="E132" s="17"/>
      <c r="F132" s="17"/>
      <c r="G132" s="132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29"/>
      <c r="S132" s="130"/>
    </row>
    <row r="133" spans="2:19" x14ac:dyDescent="0.25">
      <c r="B133" s="131"/>
      <c r="C133" s="6"/>
      <c r="D133" s="6"/>
      <c r="E133" s="6"/>
      <c r="F133" s="6"/>
      <c r="G133" s="14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5"/>
      <c r="S133" s="133"/>
    </row>
    <row r="134" spans="2:19" ht="15.75" thickBot="1" x14ac:dyDescent="0.3">
      <c r="B134" s="64"/>
      <c r="C134" s="156" t="s">
        <v>93</v>
      </c>
      <c r="D134" s="156">
        <f>D123+D132</f>
        <v>5</v>
      </c>
      <c r="E134" s="156">
        <f t="shared" ref="E134:Q134" si="26">E123+E132</f>
        <v>4</v>
      </c>
      <c r="F134" s="156">
        <f t="shared" si="26"/>
        <v>0</v>
      </c>
      <c r="G134" s="194">
        <f t="shared" si="26"/>
        <v>20.333333333333336</v>
      </c>
      <c r="H134" s="156">
        <f t="shared" si="26"/>
        <v>9</v>
      </c>
      <c r="I134" s="156">
        <f t="shared" si="26"/>
        <v>20</v>
      </c>
      <c r="J134" s="156">
        <f t="shared" si="26"/>
        <v>1</v>
      </c>
      <c r="K134" s="156">
        <f t="shared" si="26"/>
        <v>40</v>
      </c>
      <c r="L134" s="156">
        <f t="shared" si="26"/>
        <v>9</v>
      </c>
      <c r="M134" s="156">
        <f t="shared" si="26"/>
        <v>1</v>
      </c>
      <c r="N134" s="156">
        <f t="shared" si="26"/>
        <v>12</v>
      </c>
      <c r="O134" s="156">
        <f t="shared" si="26"/>
        <v>2</v>
      </c>
      <c r="P134" s="156">
        <f t="shared" si="26"/>
        <v>0</v>
      </c>
      <c r="Q134" s="156">
        <f t="shared" si="26"/>
        <v>0</v>
      </c>
      <c r="R134" s="192">
        <f>9*H134/G134</f>
        <v>3.9836065573770485</v>
      </c>
      <c r="S134" s="193">
        <f t="shared" ref="S134" si="27">(I134+L134)/G134</f>
        <v>1.4262295081967211</v>
      </c>
    </row>
    <row r="135" spans="2:19" x14ac:dyDescent="0.25">
      <c r="B135" s="17"/>
      <c r="C135" s="6"/>
      <c r="D135" s="6"/>
      <c r="E135" s="6"/>
      <c r="F135" s="6"/>
      <c r="G135" s="14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5"/>
      <c r="S135" s="65"/>
    </row>
    <row r="136" spans="2:19" ht="15.75" thickBot="1" x14ac:dyDescent="0.3">
      <c r="B136" s="17"/>
      <c r="C136" s="6"/>
      <c r="D136" s="6"/>
      <c r="E136" s="6"/>
      <c r="F136" s="6"/>
      <c r="G136" s="14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5"/>
      <c r="S136" s="65"/>
    </row>
    <row r="137" spans="2:19" ht="18.75" x14ac:dyDescent="0.3">
      <c r="B137" s="134" t="s">
        <v>189</v>
      </c>
      <c r="C137" s="62" t="s">
        <v>90</v>
      </c>
      <c r="D137" s="62" t="s">
        <v>67</v>
      </c>
      <c r="E137" s="62" t="s">
        <v>68</v>
      </c>
      <c r="F137" s="62" t="s">
        <v>69</v>
      </c>
      <c r="G137" s="126" t="s">
        <v>20</v>
      </c>
      <c r="H137" s="62" t="s">
        <v>21</v>
      </c>
      <c r="I137" s="62" t="s">
        <v>70</v>
      </c>
      <c r="J137" s="62" t="s">
        <v>51</v>
      </c>
      <c r="K137" s="62" t="s">
        <v>5</v>
      </c>
      <c r="L137" s="62" t="s">
        <v>4</v>
      </c>
      <c r="M137" s="62" t="s">
        <v>53</v>
      </c>
      <c r="N137" s="62" t="s">
        <v>71</v>
      </c>
      <c r="O137" s="62" t="s">
        <v>72</v>
      </c>
      <c r="P137" s="62" t="s">
        <v>73</v>
      </c>
      <c r="Q137" s="62" t="s">
        <v>74</v>
      </c>
      <c r="R137" s="127" t="s">
        <v>75</v>
      </c>
      <c r="S137" s="128" t="s">
        <v>76</v>
      </c>
    </row>
    <row r="138" spans="2:19" ht="18.75" x14ac:dyDescent="0.3">
      <c r="B138" s="135" t="s">
        <v>193</v>
      </c>
      <c r="C138" s="10" t="s">
        <v>79</v>
      </c>
      <c r="D138" s="10">
        <f>'May Update'!C42</f>
        <v>4</v>
      </c>
      <c r="E138" s="10">
        <f>'May Update'!D42</f>
        <v>1</v>
      </c>
      <c r="F138" s="10">
        <f>'May Update'!E42</f>
        <v>0</v>
      </c>
      <c r="G138" s="10">
        <f>'May Update'!F42</f>
        <v>8</v>
      </c>
      <c r="H138" s="10">
        <f>'May Update'!G42</f>
        <v>8</v>
      </c>
      <c r="I138" s="10">
        <f>'May Update'!H42</f>
        <v>10</v>
      </c>
      <c r="J138" s="10">
        <f>'May Update'!I42</f>
        <v>0</v>
      </c>
      <c r="K138" s="10">
        <f>'May Update'!J42</f>
        <v>10</v>
      </c>
      <c r="L138" s="10">
        <f>'May Update'!K42</f>
        <v>9</v>
      </c>
      <c r="M138" s="10">
        <f>'May Update'!L42</f>
        <v>1</v>
      </c>
      <c r="N138" s="10">
        <f>'May Update'!M42</f>
        <v>6</v>
      </c>
      <c r="O138" s="10">
        <f>'May Update'!N42</f>
        <v>1</v>
      </c>
      <c r="P138" s="10">
        <f>'May Update'!O42</f>
        <v>1</v>
      </c>
      <c r="Q138" s="10">
        <f>'May Update'!P42</f>
        <v>0</v>
      </c>
      <c r="R138" s="15">
        <f>'May Update'!Q42</f>
        <v>9</v>
      </c>
      <c r="S138" s="29">
        <f>'May Update'!R42</f>
        <v>2.375</v>
      </c>
    </row>
    <row r="139" spans="2:19" x14ac:dyDescent="0.25">
      <c r="B139" s="131"/>
      <c r="C139" s="10" t="s">
        <v>80</v>
      </c>
      <c r="D139" s="10">
        <f>'June Update'!C47</f>
        <v>1</v>
      </c>
      <c r="E139" s="10">
        <f>'June Update'!D47</f>
        <v>0</v>
      </c>
      <c r="F139" s="10">
        <f>'June Update'!E47</f>
        <v>0</v>
      </c>
      <c r="G139" s="13">
        <v>1.3333333333333333</v>
      </c>
      <c r="H139" s="10">
        <f>'June Update'!G47</f>
        <v>3</v>
      </c>
      <c r="I139" s="10">
        <f>'June Update'!H47</f>
        <v>3</v>
      </c>
      <c r="J139" s="10">
        <f>'June Update'!I47</f>
        <v>0</v>
      </c>
      <c r="K139" s="10">
        <f>'June Update'!J47</f>
        <v>2</v>
      </c>
      <c r="L139" s="10">
        <f>'June Update'!K47</f>
        <v>4</v>
      </c>
      <c r="M139" s="10">
        <f>'June Update'!L47</f>
        <v>0</v>
      </c>
      <c r="N139" s="10">
        <f>'June Update'!M47</f>
        <v>3</v>
      </c>
      <c r="O139" s="10">
        <f>'June Update'!N47</f>
        <v>0</v>
      </c>
      <c r="P139" s="10">
        <f>'June Update'!O47</f>
        <v>0</v>
      </c>
      <c r="Q139" s="10">
        <f>'June Update'!P47</f>
        <v>0</v>
      </c>
      <c r="R139" s="15">
        <f>'June Update'!Q47</f>
        <v>20.300751879699249</v>
      </c>
      <c r="S139" s="29">
        <f>'June Update'!R47</f>
        <v>5.2631578947368416</v>
      </c>
    </row>
    <row r="140" spans="2:19" x14ac:dyDescent="0.25">
      <c r="B140" s="131"/>
      <c r="C140" s="10" t="s">
        <v>81</v>
      </c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15"/>
      <c r="S140" s="29"/>
    </row>
    <row r="141" spans="2:19" x14ac:dyDescent="0.25">
      <c r="B141" s="131"/>
      <c r="C141" s="10" t="s">
        <v>82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5"/>
      <c r="S141" s="29"/>
    </row>
    <row r="142" spans="2:19" x14ac:dyDescent="0.25">
      <c r="B142" s="131"/>
      <c r="C142" s="17" t="s">
        <v>90</v>
      </c>
      <c r="D142" s="17">
        <f>SUM(D138:D141)</f>
        <v>5</v>
      </c>
      <c r="E142" s="17">
        <f t="shared" ref="E142:Q142" si="28">SUM(E138:E141)</f>
        <v>1</v>
      </c>
      <c r="F142" s="17">
        <f t="shared" si="28"/>
        <v>0</v>
      </c>
      <c r="G142" s="132">
        <f t="shared" si="28"/>
        <v>9.3333333333333339</v>
      </c>
      <c r="H142" s="17">
        <f t="shared" si="28"/>
        <v>11</v>
      </c>
      <c r="I142" s="17">
        <f t="shared" si="28"/>
        <v>13</v>
      </c>
      <c r="J142" s="17">
        <f t="shared" si="28"/>
        <v>0</v>
      </c>
      <c r="K142" s="17">
        <f t="shared" si="28"/>
        <v>12</v>
      </c>
      <c r="L142" s="17">
        <f t="shared" si="28"/>
        <v>13</v>
      </c>
      <c r="M142" s="17">
        <f t="shared" si="28"/>
        <v>1</v>
      </c>
      <c r="N142" s="17">
        <f t="shared" si="28"/>
        <v>9</v>
      </c>
      <c r="O142" s="17">
        <f t="shared" si="28"/>
        <v>1</v>
      </c>
      <c r="P142" s="17">
        <f t="shared" si="28"/>
        <v>1</v>
      </c>
      <c r="Q142" s="17">
        <f t="shared" si="28"/>
        <v>0</v>
      </c>
      <c r="R142" s="129">
        <f>9*H142/G142</f>
        <v>10.607142857142856</v>
      </c>
      <c r="S142" s="130">
        <f t="shared" ref="S142" si="29">(I142+L142)/G142</f>
        <v>2.7857142857142856</v>
      </c>
    </row>
    <row r="143" spans="2:19" x14ac:dyDescent="0.25">
      <c r="B143" s="131"/>
      <c r="C143" s="17"/>
      <c r="D143" s="10"/>
      <c r="E143" s="10"/>
      <c r="F143" s="10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29"/>
      <c r="S143" s="130"/>
    </row>
    <row r="144" spans="2:19" x14ac:dyDescent="0.25">
      <c r="B144" s="131"/>
      <c r="C144" s="17" t="s">
        <v>91</v>
      </c>
      <c r="D144" s="10"/>
      <c r="E144" s="10"/>
      <c r="F144" s="10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29"/>
      <c r="S144" s="130"/>
    </row>
    <row r="145" spans="2:19" x14ac:dyDescent="0.25">
      <c r="B145" s="131"/>
      <c r="C145" s="10" t="s">
        <v>88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29"/>
    </row>
    <row r="146" spans="2:19" x14ac:dyDescent="0.25">
      <c r="B146" s="131"/>
      <c r="C146" s="10" t="s">
        <v>107</v>
      </c>
      <c r="D146" s="10"/>
      <c r="E146" s="10"/>
      <c r="F146" s="10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5"/>
      <c r="S146" s="29"/>
    </row>
    <row r="147" spans="2:19" x14ac:dyDescent="0.25">
      <c r="B147" s="131"/>
      <c r="C147" s="10" t="s">
        <v>191</v>
      </c>
      <c r="D147" s="10"/>
      <c r="E147" s="10"/>
      <c r="F147" s="10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5"/>
      <c r="S147" s="29"/>
    </row>
    <row r="148" spans="2:19" x14ac:dyDescent="0.25">
      <c r="B148" s="131"/>
      <c r="C148" s="10" t="s">
        <v>92</v>
      </c>
      <c r="D148" s="10"/>
      <c r="E148" s="10"/>
      <c r="F148" s="10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5"/>
      <c r="S148" s="29"/>
    </row>
    <row r="149" spans="2:19" x14ac:dyDescent="0.25">
      <c r="B149" s="131"/>
      <c r="C149" s="10" t="s">
        <v>174</v>
      </c>
      <c r="D149" s="10"/>
      <c r="E149" s="10"/>
      <c r="F149" s="10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5"/>
      <c r="S149" s="29"/>
    </row>
    <row r="150" spans="2:19" x14ac:dyDescent="0.25">
      <c r="B150" s="131"/>
      <c r="C150" s="10" t="s">
        <v>89</v>
      </c>
      <c r="D150" s="10"/>
      <c r="E150" s="10"/>
      <c r="F150" s="10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5"/>
      <c r="S150" s="29"/>
    </row>
    <row r="151" spans="2:19" x14ac:dyDescent="0.25">
      <c r="B151" s="131"/>
      <c r="C151" s="17" t="s">
        <v>91</v>
      </c>
      <c r="D151" s="17"/>
      <c r="E151" s="17"/>
      <c r="F151" s="17"/>
      <c r="G151" s="132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29"/>
      <c r="S151" s="130"/>
    </row>
    <row r="152" spans="2:19" x14ac:dyDescent="0.25">
      <c r="B152" s="131"/>
      <c r="C152" s="6"/>
      <c r="F152" s="1"/>
      <c r="G152" s="6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29"/>
      <c r="S152" s="130"/>
    </row>
    <row r="153" spans="2:19" ht="15.75" thickBot="1" x14ac:dyDescent="0.3">
      <c r="B153" s="64"/>
      <c r="C153" s="156" t="s">
        <v>93</v>
      </c>
      <c r="D153" s="156">
        <f>D142+D151</f>
        <v>5</v>
      </c>
      <c r="E153" s="156">
        <f t="shared" ref="E153:Q153" si="30">E142+E151</f>
        <v>1</v>
      </c>
      <c r="F153" s="156">
        <f t="shared" si="30"/>
        <v>0</v>
      </c>
      <c r="G153" s="156">
        <f t="shared" si="30"/>
        <v>9.3333333333333339</v>
      </c>
      <c r="H153" s="156">
        <f t="shared" si="30"/>
        <v>11</v>
      </c>
      <c r="I153" s="156">
        <f t="shared" si="30"/>
        <v>13</v>
      </c>
      <c r="J153" s="156">
        <f t="shared" si="30"/>
        <v>0</v>
      </c>
      <c r="K153" s="156">
        <f t="shared" si="30"/>
        <v>12</v>
      </c>
      <c r="L153" s="156">
        <f t="shared" si="30"/>
        <v>13</v>
      </c>
      <c r="M153" s="156">
        <f t="shared" si="30"/>
        <v>1</v>
      </c>
      <c r="N153" s="156">
        <f t="shared" si="30"/>
        <v>9</v>
      </c>
      <c r="O153" s="156">
        <f t="shared" si="30"/>
        <v>1</v>
      </c>
      <c r="P153" s="156">
        <f t="shared" si="30"/>
        <v>1</v>
      </c>
      <c r="Q153" s="156">
        <f t="shared" si="30"/>
        <v>0</v>
      </c>
      <c r="R153" s="192">
        <f>9*H153/G153</f>
        <v>10.607142857142856</v>
      </c>
      <c r="S153" s="193">
        <f t="shared" ref="S153" si="31">(I153+L153)/G153</f>
        <v>2.7857142857142856</v>
      </c>
    </row>
    <row r="154" spans="2:19" x14ac:dyDescent="0.25">
      <c r="B154" s="17"/>
      <c r="C154" s="6"/>
      <c r="D154" s="6"/>
      <c r="E154" s="6"/>
      <c r="F154" s="6"/>
      <c r="G154" s="14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5"/>
      <c r="S154" s="65"/>
    </row>
    <row r="155" spans="2:19" ht="15.75" thickBot="1" x14ac:dyDescent="0.3">
      <c r="B155" s="17"/>
      <c r="C155" s="6"/>
      <c r="D155" s="6"/>
      <c r="E155" s="6"/>
      <c r="F155" s="6"/>
      <c r="G155" s="14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5"/>
      <c r="S155" s="65"/>
    </row>
    <row r="156" spans="2:19" ht="18.75" x14ac:dyDescent="0.3">
      <c r="B156" s="134" t="s">
        <v>196</v>
      </c>
      <c r="C156" s="62" t="s">
        <v>90</v>
      </c>
      <c r="D156" s="62" t="s">
        <v>67</v>
      </c>
      <c r="E156" s="62" t="s">
        <v>68</v>
      </c>
      <c r="F156" s="62" t="s">
        <v>69</v>
      </c>
      <c r="G156" s="126" t="s">
        <v>20</v>
      </c>
      <c r="H156" s="62" t="s">
        <v>21</v>
      </c>
      <c r="I156" s="62" t="s">
        <v>70</v>
      </c>
      <c r="J156" s="62" t="s">
        <v>51</v>
      </c>
      <c r="K156" s="62" t="s">
        <v>5</v>
      </c>
      <c r="L156" s="62" t="s">
        <v>4</v>
      </c>
      <c r="M156" s="62" t="s">
        <v>53</v>
      </c>
      <c r="N156" s="62" t="s">
        <v>71</v>
      </c>
      <c r="O156" s="62" t="s">
        <v>72</v>
      </c>
      <c r="P156" s="62" t="s">
        <v>73</v>
      </c>
      <c r="Q156" s="62" t="s">
        <v>74</v>
      </c>
      <c r="R156" s="127" t="s">
        <v>75</v>
      </c>
      <c r="S156" s="128" t="s">
        <v>76</v>
      </c>
    </row>
    <row r="157" spans="2:19" ht="18.75" x14ac:dyDescent="0.3">
      <c r="B157" s="135" t="s">
        <v>204</v>
      </c>
      <c r="C157" s="10" t="s">
        <v>79</v>
      </c>
      <c r="D157" s="10">
        <f>'May Update'!C43</f>
        <v>1</v>
      </c>
      <c r="E157" s="10">
        <f>'May Update'!D43</f>
        <v>0</v>
      </c>
      <c r="F157" s="10">
        <f>'May Update'!E43</f>
        <v>0</v>
      </c>
      <c r="G157" s="10">
        <f>'May Update'!F43</f>
        <v>1</v>
      </c>
      <c r="H157" s="10">
        <f>'May Update'!G43</f>
        <v>0</v>
      </c>
      <c r="I157" s="10">
        <f>'May Update'!H43</f>
        <v>0</v>
      </c>
      <c r="J157" s="10">
        <f>'May Update'!I43</f>
        <v>0</v>
      </c>
      <c r="K157" s="10">
        <f>'May Update'!J43</f>
        <v>0</v>
      </c>
      <c r="L157" s="10">
        <f>'May Update'!K43</f>
        <v>0</v>
      </c>
      <c r="M157" s="10">
        <f>'May Update'!L43</f>
        <v>0</v>
      </c>
      <c r="N157" s="10">
        <f>'May Update'!M43</f>
        <v>0</v>
      </c>
      <c r="O157" s="10">
        <f>'May Update'!N43</f>
        <v>0</v>
      </c>
      <c r="P157" s="10">
        <f>'May Update'!O43</f>
        <v>0</v>
      </c>
      <c r="Q157" s="10">
        <f>'May Update'!P43</f>
        <v>0</v>
      </c>
      <c r="R157" s="15">
        <f>'May Update'!Q43</f>
        <v>0</v>
      </c>
      <c r="S157" s="29">
        <f>'May Update'!R43</f>
        <v>0</v>
      </c>
    </row>
    <row r="158" spans="2:19" x14ac:dyDescent="0.25">
      <c r="B158" s="131"/>
      <c r="C158" s="10" t="s">
        <v>80</v>
      </c>
      <c r="D158" s="10">
        <f>'June Update'!C48</f>
        <v>1</v>
      </c>
      <c r="E158" s="10">
        <f>'June Update'!D48</f>
        <v>0</v>
      </c>
      <c r="F158" s="10">
        <f>'June Update'!E48</f>
        <v>0</v>
      </c>
      <c r="G158" s="13">
        <f>'June Update'!F48</f>
        <v>2.33</v>
      </c>
      <c r="H158" s="10">
        <f>'June Update'!G48</f>
        <v>2</v>
      </c>
      <c r="I158" s="10">
        <f>'June Update'!H48</f>
        <v>3</v>
      </c>
      <c r="J158" s="10">
        <f>'June Update'!I48</f>
        <v>0</v>
      </c>
      <c r="K158" s="10">
        <f>'June Update'!J48</f>
        <v>1</v>
      </c>
      <c r="L158" s="10">
        <f>'June Update'!K48</f>
        <v>1</v>
      </c>
      <c r="M158" s="10">
        <f>'June Update'!L48</f>
        <v>1</v>
      </c>
      <c r="N158" s="10">
        <f>'June Update'!M48</f>
        <v>1</v>
      </c>
      <c r="O158" s="10">
        <f>'June Update'!N48</f>
        <v>0</v>
      </c>
      <c r="P158" s="10">
        <f>'June Update'!O48</f>
        <v>0</v>
      </c>
      <c r="Q158" s="10">
        <f>'June Update'!P48</f>
        <v>0</v>
      </c>
      <c r="R158" s="15">
        <f>'June Update'!Q48</f>
        <v>7.7253218884120169</v>
      </c>
      <c r="S158" s="29">
        <f>'June Update'!R48</f>
        <v>1.7167381974248928</v>
      </c>
    </row>
    <row r="159" spans="2:19" x14ac:dyDescent="0.25">
      <c r="B159" s="131"/>
      <c r="C159" s="10" t="s">
        <v>81</v>
      </c>
      <c r="D159" s="66"/>
      <c r="E159" s="66"/>
      <c r="F159" s="66"/>
      <c r="G159" s="67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15"/>
      <c r="S159" s="29"/>
    </row>
    <row r="160" spans="2:19" x14ac:dyDescent="0.25">
      <c r="B160" s="131"/>
      <c r="C160" s="10" t="s">
        <v>82</v>
      </c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5"/>
      <c r="S160" s="29"/>
    </row>
    <row r="161" spans="2:19" x14ac:dyDescent="0.25">
      <c r="B161" s="131"/>
      <c r="C161" s="17" t="s">
        <v>90</v>
      </c>
      <c r="D161" s="17">
        <f>SUM(D157:D160)</f>
        <v>2</v>
      </c>
      <c r="E161" s="17">
        <f t="shared" ref="E161:Q161" si="32">SUM(E157:E160)</f>
        <v>0</v>
      </c>
      <c r="F161" s="17">
        <f t="shared" si="32"/>
        <v>0</v>
      </c>
      <c r="G161" s="132">
        <f t="shared" si="32"/>
        <v>3.33</v>
      </c>
      <c r="H161" s="17">
        <f t="shared" si="32"/>
        <v>2</v>
      </c>
      <c r="I161" s="17">
        <f t="shared" si="32"/>
        <v>3</v>
      </c>
      <c r="J161" s="17">
        <f t="shared" si="32"/>
        <v>0</v>
      </c>
      <c r="K161" s="17">
        <f t="shared" si="32"/>
        <v>1</v>
      </c>
      <c r="L161" s="17">
        <f t="shared" si="32"/>
        <v>1</v>
      </c>
      <c r="M161" s="17">
        <f t="shared" si="32"/>
        <v>1</v>
      </c>
      <c r="N161" s="17">
        <f t="shared" si="32"/>
        <v>1</v>
      </c>
      <c r="O161" s="17">
        <f t="shared" si="32"/>
        <v>0</v>
      </c>
      <c r="P161" s="17">
        <f t="shared" si="32"/>
        <v>0</v>
      </c>
      <c r="Q161" s="17">
        <f t="shared" si="32"/>
        <v>0</v>
      </c>
      <c r="R161" s="129">
        <f>9*H161/G161</f>
        <v>5.4054054054054053</v>
      </c>
      <c r="S161" s="130">
        <f t="shared" ref="S161" si="33">(I161+L161)/G161</f>
        <v>1.2012012012012012</v>
      </c>
    </row>
    <row r="162" spans="2:19" x14ac:dyDescent="0.25">
      <c r="B162" s="131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29"/>
      <c r="S162" s="130"/>
    </row>
    <row r="163" spans="2:19" x14ac:dyDescent="0.25">
      <c r="B163" s="131"/>
      <c r="C163" s="17" t="s">
        <v>91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29"/>
      <c r="S163" s="130"/>
    </row>
    <row r="164" spans="2:19" x14ac:dyDescent="0.25">
      <c r="B164" s="131"/>
      <c r="C164" s="10" t="s">
        <v>88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5"/>
      <c r="S164" s="29"/>
    </row>
    <row r="165" spans="2:19" x14ac:dyDescent="0.25">
      <c r="B165" s="131"/>
      <c r="C165" s="10" t="s">
        <v>107</v>
      </c>
      <c r="D165" s="10"/>
      <c r="E165" s="10"/>
      <c r="F165" s="10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5"/>
      <c r="S165" s="29"/>
    </row>
    <row r="166" spans="2:19" x14ac:dyDescent="0.25">
      <c r="B166" s="131"/>
      <c r="C166" s="10" t="s">
        <v>191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5"/>
      <c r="S166" s="29"/>
    </row>
    <row r="167" spans="2:19" x14ac:dyDescent="0.25">
      <c r="B167" s="131"/>
      <c r="C167" s="10" t="s">
        <v>92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5"/>
      <c r="S167" s="29"/>
    </row>
    <row r="168" spans="2:19" x14ac:dyDescent="0.25">
      <c r="B168" s="131"/>
      <c r="C168" s="10" t="s">
        <v>174</v>
      </c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5"/>
      <c r="S168" s="29"/>
    </row>
    <row r="169" spans="2:19" x14ac:dyDescent="0.25">
      <c r="B169" s="131"/>
      <c r="C169" s="10" t="s">
        <v>89</v>
      </c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5"/>
      <c r="S169" s="29"/>
    </row>
    <row r="170" spans="2:19" x14ac:dyDescent="0.25">
      <c r="B170" s="131"/>
      <c r="C170" s="17" t="s">
        <v>91</v>
      </c>
      <c r="D170" s="17"/>
      <c r="E170" s="17"/>
      <c r="F170" s="17"/>
      <c r="G170" s="132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29"/>
      <c r="S170" s="130"/>
    </row>
    <row r="171" spans="2:19" x14ac:dyDescent="0.25">
      <c r="B171" s="131"/>
      <c r="C171" s="6"/>
      <c r="D171" s="17"/>
      <c r="E171" s="17"/>
      <c r="F171" s="17"/>
      <c r="G171" s="132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29"/>
      <c r="S171" s="130"/>
    </row>
    <row r="172" spans="2:19" ht="15.75" thickBot="1" x14ac:dyDescent="0.3">
      <c r="B172" s="64"/>
      <c r="C172" s="156" t="s">
        <v>93</v>
      </c>
      <c r="D172" s="156">
        <f>D161+D170</f>
        <v>2</v>
      </c>
      <c r="E172" s="156">
        <f t="shared" ref="E172:Q172" si="34">E161+E170</f>
        <v>0</v>
      </c>
      <c r="F172" s="156">
        <f t="shared" si="34"/>
        <v>0</v>
      </c>
      <c r="G172" s="156">
        <f t="shared" si="34"/>
        <v>3.33</v>
      </c>
      <c r="H172" s="156">
        <f t="shared" si="34"/>
        <v>2</v>
      </c>
      <c r="I172" s="156">
        <f t="shared" si="34"/>
        <v>3</v>
      </c>
      <c r="J172" s="156">
        <f t="shared" si="34"/>
        <v>0</v>
      </c>
      <c r="K172" s="156">
        <f t="shared" si="34"/>
        <v>1</v>
      </c>
      <c r="L172" s="156">
        <f t="shared" si="34"/>
        <v>1</v>
      </c>
      <c r="M172" s="156">
        <f t="shared" si="34"/>
        <v>1</v>
      </c>
      <c r="N172" s="156">
        <f t="shared" si="34"/>
        <v>1</v>
      </c>
      <c r="O172" s="156">
        <f t="shared" si="34"/>
        <v>0</v>
      </c>
      <c r="P172" s="156">
        <f t="shared" si="34"/>
        <v>0</v>
      </c>
      <c r="Q172" s="156">
        <f t="shared" si="34"/>
        <v>0</v>
      </c>
      <c r="R172" s="192">
        <f t="shared" ref="R172" si="35">7*H172/G172</f>
        <v>4.2042042042042045</v>
      </c>
      <c r="S172" s="193">
        <f t="shared" ref="S172" si="36">(I172+L172)/G172</f>
        <v>1.2012012012012012</v>
      </c>
    </row>
    <row r="173" spans="2:19" x14ac:dyDescent="0.25">
      <c r="B173" s="17"/>
      <c r="C173" s="6"/>
      <c r="D173" s="6"/>
      <c r="E173" s="6"/>
      <c r="F173" s="6"/>
      <c r="G173" s="14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5"/>
      <c r="S173" s="65"/>
    </row>
    <row r="174" spans="2:19" ht="19.5" thickBot="1" x14ac:dyDescent="0.35">
      <c r="B174" s="4"/>
      <c r="C174" s="1"/>
      <c r="F174" s="1"/>
      <c r="G174" s="6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72"/>
      <c r="S174" s="72"/>
    </row>
    <row r="175" spans="2:19" ht="18.75" x14ac:dyDescent="0.3">
      <c r="B175" s="134" t="s">
        <v>19</v>
      </c>
      <c r="C175" s="62" t="s">
        <v>90</v>
      </c>
      <c r="D175" s="62" t="s">
        <v>67</v>
      </c>
      <c r="E175" s="62" t="s">
        <v>68</v>
      </c>
      <c r="F175" s="62" t="s">
        <v>69</v>
      </c>
      <c r="G175" s="126" t="s">
        <v>20</v>
      </c>
      <c r="H175" s="62" t="s">
        <v>21</v>
      </c>
      <c r="I175" s="62" t="s">
        <v>70</v>
      </c>
      <c r="J175" s="62" t="s">
        <v>51</v>
      </c>
      <c r="K175" s="62" t="s">
        <v>5</v>
      </c>
      <c r="L175" s="62" t="s">
        <v>4</v>
      </c>
      <c r="M175" s="62" t="s">
        <v>53</v>
      </c>
      <c r="N175" s="62" t="s">
        <v>71</v>
      </c>
      <c r="O175" s="62" t="s">
        <v>72</v>
      </c>
      <c r="P175" s="62" t="s">
        <v>73</v>
      </c>
      <c r="Q175" s="62" t="s">
        <v>74</v>
      </c>
      <c r="R175" s="127" t="s">
        <v>75</v>
      </c>
      <c r="S175" s="128" t="s">
        <v>76</v>
      </c>
    </row>
    <row r="176" spans="2:19" ht="18.75" x14ac:dyDescent="0.3">
      <c r="B176" s="135" t="s">
        <v>96</v>
      </c>
      <c r="C176" s="10" t="s">
        <v>79</v>
      </c>
      <c r="D176" s="10">
        <f>'May Update'!C44</f>
        <v>1</v>
      </c>
      <c r="E176" s="10">
        <f>'May Update'!D44</f>
        <v>0</v>
      </c>
      <c r="F176" s="10">
        <f>'May Update'!E44</f>
        <v>0</v>
      </c>
      <c r="G176" s="13">
        <f>'May Update'!F44</f>
        <v>1.3</v>
      </c>
      <c r="H176" s="10">
        <f>'May Update'!G44</f>
        <v>5</v>
      </c>
      <c r="I176" s="10">
        <f>'May Update'!H44</f>
        <v>4</v>
      </c>
      <c r="J176" s="10">
        <f>'May Update'!I44</f>
        <v>0</v>
      </c>
      <c r="K176" s="10">
        <f>'May Update'!J44</f>
        <v>1</v>
      </c>
      <c r="L176" s="10">
        <f>'May Update'!K44</f>
        <v>6</v>
      </c>
      <c r="M176" s="10">
        <f>'May Update'!L44</f>
        <v>0</v>
      </c>
      <c r="N176" s="10">
        <f>'May Update'!M44</f>
        <v>1</v>
      </c>
      <c r="O176" s="10">
        <f>'May Update'!N44</f>
        <v>0</v>
      </c>
      <c r="P176" s="10">
        <f>'May Update'!O44</f>
        <v>0</v>
      </c>
      <c r="Q176" s="10">
        <f>'May Update'!P44</f>
        <v>0</v>
      </c>
      <c r="R176" s="15">
        <f>'May Update'!Q44</f>
        <v>34.615384615384613</v>
      </c>
      <c r="S176" s="29">
        <f>'May Update'!R44</f>
        <v>7.6923076923076916</v>
      </c>
    </row>
    <row r="177" spans="2:19" x14ac:dyDescent="0.25">
      <c r="B177" s="131"/>
      <c r="C177" s="10" t="s">
        <v>80</v>
      </c>
      <c r="D177" s="10">
        <f>'June Update'!C49</f>
        <v>1</v>
      </c>
      <c r="E177" s="10">
        <f>'June Update'!D49</f>
        <v>0</v>
      </c>
      <c r="F177" s="10">
        <f>'June Update'!E49</f>
        <v>0</v>
      </c>
      <c r="G177" s="10">
        <f>'June Update'!F49</f>
        <v>3</v>
      </c>
      <c r="H177" s="10">
        <f>'June Update'!G49</f>
        <v>2</v>
      </c>
      <c r="I177" s="10">
        <f>'June Update'!H49</f>
        <v>3</v>
      </c>
      <c r="J177" s="10">
        <f>'June Update'!I49</f>
        <v>0</v>
      </c>
      <c r="K177" s="10">
        <f>'June Update'!J49</f>
        <v>3</v>
      </c>
      <c r="L177" s="10">
        <f>'June Update'!K49</f>
        <v>3</v>
      </c>
      <c r="M177" s="10">
        <f>'June Update'!L49</f>
        <v>0</v>
      </c>
      <c r="N177" s="10">
        <f>'June Update'!M49</f>
        <v>0</v>
      </c>
      <c r="O177" s="10">
        <f>'June Update'!N49</f>
        <v>0</v>
      </c>
      <c r="P177" s="10">
        <f>'June Update'!O49</f>
        <v>0</v>
      </c>
      <c r="Q177" s="10">
        <f>'June Update'!P49</f>
        <v>0</v>
      </c>
      <c r="R177" s="15">
        <f>'June Update'!Q49</f>
        <v>6</v>
      </c>
      <c r="S177" s="29">
        <f>'June Update'!R49</f>
        <v>2</v>
      </c>
    </row>
    <row r="178" spans="2:19" x14ac:dyDescent="0.25">
      <c r="B178" s="131"/>
      <c r="C178" s="10" t="s">
        <v>81</v>
      </c>
      <c r="D178" s="66"/>
      <c r="E178" s="66"/>
      <c r="F178" s="66"/>
      <c r="G178" s="67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15"/>
      <c r="S178" s="29"/>
    </row>
    <row r="179" spans="2:19" x14ac:dyDescent="0.25">
      <c r="B179" s="131"/>
      <c r="C179" s="10" t="s">
        <v>82</v>
      </c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5"/>
      <c r="S179" s="29"/>
    </row>
    <row r="180" spans="2:19" x14ac:dyDescent="0.25">
      <c r="B180" s="131"/>
      <c r="C180" s="17" t="s">
        <v>90</v>
      </c>
      <c r="D180" s="17">
        <f>SUM(D176:D179)</f>
        <v>2</v>
      </c>
      <c r="E180" s="17">
        <f t="shared" ref="E180:Q180" si="37">SUM(E176:E179)</f>
        <v>0</v>
      </c>
      <c r="F180" s="17">
        <f t="shared" si="37"/>
        <v>0</v>
      </c>
      <c r="G180" s="132">
        <v>4.33</v>
      </c>
      <c r="H180" s="17">
        <f t="shared" si="37"/>
        <v>7</v>
      </c>
      <c r="I180" s="17">
        <f t="shared" si="37"/>
        <v>7</v>
      </c>
      <c r="J180" s="17">
        <f t="shared" si="37"/>
        <v>0</v>
      </c>
      <c r="K180" s="17">
        <f t="shared" si="37"/>
        <v>4</v>
      </c>
      <c r="L180" s="17">
        <f t="shared" si="37"/>
        <v>9</v>
      </c>
      <c r="M180" s="17">
        <f t="shared" si="37"/>
        <v>0</v>
      </c>
      <c r="N180" s="17">
        <f t="shared" si="37"/>
        <v>1</v>
      </c>
      <c r="O180" s="17">
        <f t="shared" si="37"/>
        <v>0</v>
      </c>
      <c r="P180" s="17">
        <f t="shared" si="37"/>
        <v>0</v>
      </c>
      <c r="Q180" s="17">
        <f t="shared" si="37"/>
        <v>0</v>
      </c>
      <c r="R180" s="129">
        <f>9*H180/G180</f>
        <v>14.549653579676674</v>
      </c>
      <c r="S180" s="130">
        <f t="shared" ref="S180" si="38">(I180+L180)/G180</f>
        <v>3.695150115473441</v>
      </c>
    </row>
    <row r="181" spans="2:19" x14ac:dyDescent="0.25">
      <c r="B181" s="131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29"/>
      <c r="S181" s="130"/>
    </row>
    <row r="182" spans="2:19" x14ac:dyDescent="0.25">
      <c r="B182" s="131"/>
      <c r="C182" s="17" t="s">
        <v>91</v>
      </c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29"/>
      <c r="S182" s="130"/>
    </row>
    <row r="183" spans="2:19" x14ac:dyDescent="0.25">
      <c r="B183" s="131"/>
      <c r="C183" s="10" t="s">
        <v>88</v>
      </c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5"/>
      <c r="S183" s="29"/>
    </row>
    <row r="184" spans="2:19" x14ac:dyDescent="0.25">
      <c r="B184" s="131"/>
      <c r="C184" s="10" t="s">
        <v>107</v>
      </c>
      <c r="D184" s="10"/>
      <c r="E184" s="10"/>
      <c r="F184" s="10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5"/>
      <c r="S184" s="29"/>
    </row>
    <row r="185" spans="2:19" x14ac:dyDescent="0.25">
      <c r="B185" s="131"/>
      <c r="C185" s="10" t="s">
        <v>191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5"/>
      <c r="S185" s="29"/>
    </row>
    <row r="186" spans="2:19" x14ac:dyDescent="0.25">
      <c r="B186" s="131"/>
      <c r="C186" s="10" t="s">
        <v>92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5"/>
      <c r="S186" s="29"/>
    </row>
    <row r="187" spans="2:19" x14ac:dyDescent="0.25">
      <c r="B187" s="131"/>
      <c r="C187" s="10" t="s">
        <v>174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5"/>
      <c r="S187" s="29"/>
    </row>
    <row r="188" spans="2:19" x14ac:dyDescent="0.25">
      <c r="B188" s="131"/>
      <c r="C188" s="10" t="s">
        <v>89</v>
      </c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5"/>
      <c r="S188" s="29"/>
    </row>
    <row r="189" spans="2:19" x14ac:dyDescent="0.25">
      <c r="B189" s="131"/>
      <c r="C189" s="17" t="s">
        <v>91</v>
      </c>
      <c r="D189" s="17"/>
      <c r="E189" s="17"/>
      <c r="F189" s="17"/>
      <c r="G189" s="132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29"/>
      <c r="S189" s="130"/>
    </row>
    <row r="190" spans="2:19" x14ac:dyDescent="0.25">
      <c r="B190" s="131"/>
      <c r="C190" s="6"/>
      <c r="D190" s="17"/>
      <c r="E190" s="17"/>
      <c r="F190" s="17"/>
      <c r="G190" s="132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29"/>
      <c r="S190" s="130"/>
    </row>
    <row r="191" spans="2:19" ht="15.75" thickBot="1" x14ac:dyDescent="0.3">
      <c r="B191" s="64"/>
      <c r="C191" s="156" t="s">
        <v>93</v>
      </c>
      <c r="D191" s="156">
        <f>D180+D189</f>
        <v>2</v>
      </c>
      <c r="E191" s="156">
        <f t="shared" ref="E191:Q191" si="39">E180+E189</f>
        <v>0</v>
      </c>
      <c r="F191" s="156">
        <f t="shared" si="39"/>
        <v>0</v>
      </c>
      <c r="G191" s="156">
        <f t="shared" si="39"/>
        <v>4.33</v>
      </c>
      <c r="H191" s="156">
        <f t="shared" si="39"/>
        <v>7</v>
      </c>
      <c r="I191" s="156">
        <f t="shared" si="39"/>
        <v>7</v>
      </c>
      <c r="J191" s="156">
        <f t="shared" si="39"/>
        <v>0</v>
      </c>
      <c r="K191" s="156">
        <f t="shared" si="39"/>
        <v>4</v>
      </c>
      <c r="L191" s="156">
        <f t="shared" si="39"/>
        <v>9</v>
      </c>
      <c r="M191" s="156">
        <f t="shared" si="39"/>
        <v>0</v>
      </c>
      <c r="N191" s="156">
        <f t="shared" si="39"/>
        <v>1</v>
      </c>
      <c r="O191" s="156">
        <f t="shared" si="39"/>
        <v>0</v>
      </c>
      <c r="P191" s="156">
        <f t="shared" si="39"/>
        <v>0</v>
      </c>
      <c r="Q191" s="156">
        <f t="shared" si="39"/>
        <v>0</v>
      </c>
      <c r="R191" s="192">
        <f t="shared" ref="R191" si="40">7*H191/G191</f>
        <v>11.316397228637413</v>
      </c>
      <c r="S191" s="193">
        <f t="shared" ref="S191" si="41">(I191+L191)/G191</f>
        <v>3.695150115473441</v>
      </c>
    </row>
    <row r="192" spans="2:19" x14ac:dyDescent="0.25">
      <c r="B192" s="17"/>
      <c r="C192" s="6"/>
      <c r="D192" s="6"/>
      <c r="E192" s="6"/>
      <c r="F192" s="6"/>
      <c r="G192" s="14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5"/>
      <c r="S192" s="65"/>
    </row>
    <row r="193" spans="2:19" ht="15.75" thickBot="1" x14ac:dyDescent="0.3">
      <c r="B193" s="17"/>
      <c r="C193" s="6"/>
      <c r="D193" s="6"/>
      <c r="E193" s="6"/>
      <c r="F193" s="6"/>
      <c r="G193" s="14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5"/>
      <c r="S193" s="65"/>
    </row>
    <row r="194" spans="2:19" ht="18.75" x14ac:dyDescent="0.3">
      <c r="B194" s="134" t="s">
        <v>127</v>
      </c>
      <c r="C194" s="62" t="s">
        <v>90</v>
      </c>
      <c r="D194" s="62" t="s">
        <v>67</v>
      </c>
      <c r="E194" s="62" t="s">
        <v>68</v>
      </c>
      <c r="F194" s="62" t="s">
        <v>69</v>
      </c>
      <c r="G194" s="126" t="s">
        <v>20</v>
      </c>
      <c r="H194" s="62" t="s">
        <v>21</v>
      </c>
      <c r="I194" s="62" t="s">
        <v>70</v>
      </c>
      <c r="J194" s="62" t="s">
        <v>51</v>
      </c>
      <c r="K194" s="62" t="s">
        <v>5</v>
      </c>
      <c r="L194" s="62" t="s">
        <v>4</v>
      </c>
      <c r="M194" s="62" t="s">
        <v>53</v>
      </c>
      <c r="N194" s="62" t="s">
        <v>71</v>
      </c>
      <c r="O194" s="62" t="s">
        <v>72</v>
      </c>
      <c r="P194" s="62" t="s">
        <v>73</v>
      </c>
      <c r="Q194" s="62" t="s">
        <v>74</v>
      </c>
      <c r="R194" s="127" t="s">
        <v>75</v>
      </c>
      <c r="S194" s="128" t="s">
        <v>76</v>
      </c>
    </row>
    <row r="195" spans="2:19" ht="18.75" x14ac:dyDescent="0.3">
      <c r="B195" s="135" t="s">
        <v>128</v>
      </c>
      <c r="C195" s="10" t="s">
        <v>79</v>
      </c>
      <c r="D195" s="10">
        <f>'May Update'!C45</f>
        <v>4</v>
      </c>
      <c r="E195" s="10">
        <f>'May Update'!D45</f>
        <v>0</v>
      </c>
      <c r="F195" s="10">
        <f>'May Update'!E45</f>
        <v>0</v>
      </c>
      <c r="G195" s="13">
        <v>8.6666666666666661</v>
      </c>
      <c r="H195" s="10">
        <f>'May Update'!G45</f>
        <v>7</v>
      </c>
      <c r="I195" s="10">
        <f>'May Update'!H45</f>
        <v>9</v>
      </c>
      <c r="J195" s="10">
        <f>'May Update'!I45</f>
        <v>0</v>
      </c>
      <c r="K195" s="10">
        <f>'May Update'!J45</f>
        <v>8</v>
      </c>
      <c r="L195" s="10">
        <f>'May Update'!K45</f>
        <v>10</v>
      </c>
      <c r="M195" s="10">
        <f>'May Update'!L45</f>
        <v>1</v>
      </c>
      <c r="N195" s="10">
        <f>'May Update'!M45</f>
        <v>2</v>
      </c>
      <c r="O195" s="10">
        <f>'May Update'!N45</f>
        <v>0</v>
      </c>
      <c r="P195" s="10">
        <f>'May Update'!O45</f>
        <v>2</v>
      </c>
      <c r="Q195" s="10">
        <f>'May Update'!P45</f>
        <v>0</v>
      </c>
      <c r="R195" s="15">
        <f>'May Update'!Q45</f>
        <v>7.2692307692307665</v>
      </c>
      <c r="S195" s="29">
        <f>'May Update'!R45</f>
        <v>2.1923076923076916</v>
      </c>
    </row>
    <row r="196" spans="2:19" x14ac:dyDescent="0.25">
      <c r="B196" s="146"/>
      <c r="C196" s="10" t="s">
        <v>80</v>
      </c>
      <c r="D196" s="10">
        <f>'June Update'!C50</f>
        <v>1</v>
      </c>
      <c r="E196" s="10">
        <f>'June Update'!D50</f>
        <v>0</v>
      </c>
      <c r="F196" s="10">
        <f>'June Update'!E50</f>
        <v>0</v>
      </c>
      <c r="G196" s="13">
        <v>1.6666666666666665</v>
      </c>
      <c r="H196" s="10">
        <f>'June Update'!G50</f>
        <v>0</v>
      </c>
      <c r="I196" s="10">
        <f>'June Update'!H50</f>
        <v>0</v>
      </c>
      <c r="J196" s="10">
        <f>'June Update'!I50</f>
        <v>0</v>
      </c>
      <c r="K196" s="10">
        <f>'June Update'!J50</f>
        <v>1</v>
      </c>
      <c r="L196" s="10">
        <f>'June Update'!K50</f>
        <v>3</v>
      </c>
      <c r="M196" s="10">
        <f>'June Update'!L50</f>
        <v>0</v>
      </c>
      <c r="N196" s="10">
        <f>'June Update'!M50</f>
        <v>0</v>
      </c>
      <c r="O196" s="10">
        <f>'June Update'!N50</f>
        <v>1</v>
      </c>
      <c r="P196" s="10">
        <f>'June Update'!O50</f>
        <v>0</v>
      </c>
      <c r="Q196" s="10">
        <f>'June Update'!P50</f>
        <v>0</v>
      </c>
      <c r="R196" s="15">
        <f>'June Update'!Q50</f>
        <v>0</v>
      </c>
      <c r="S196" s="29">
        <f>'June Update'!R50</f>
        <v>1.8072289156626506</v>
      </c>
    </row>
    <row r="197" spans="2:19" x14ac:dyDescent="0.25">
      <c r="B197" s="146"/>
      <c r="C197" s="10" t="s">
        <v>81</v>
      </c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29"/>
      <c r="S197" s="130"/>
    </row>
    <row r="198" spans="2:19" x14ac:dyDescent="0.25">
      <c r="B198" s="146"/>
      <c r="C198" s="10" t="s">
        <v>82</v>
      </c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29"/>
      <c r="S198" s="130"/>
    </row>
    <row r="199" spans="2:19" x14ac:dyDescent="0.25">
      <c r="B199" s="146"/>
      <c r="C199" s="17" t="s">
        <v>90</v>
      </c>
      <c r="D199" s="17">
        <f>SUM(D195:D198)</f>
        <v>5</v>
      </c>
      <c r="E199" s="17">
        <f t="shared" ref="E199:Q199" si="42">SUM(E195:E198)</f>
        <v>0</v>
      </c>
      <c r="F199" s="17">
        <f t="shared" si="42"/>
        <v>0</v>
      </c>
      <c r="G199" s="132">
        <v>10.333333333333334</v>
      </c>
      <c r="H199" s="17">
        <f t="shared" si="42"/>
        <v>7</v>
      </c>
      <c r="I199" s="17">
        <f t="shared" si="42"/>
        <v>9</v>
      </c>
      <c r="J199" s="17">
        <f t="shared" si="42"/>
        <v>0</v>
      </c>
      <c r="K199" s="17">
        <f t="shared" si="42"/>
        <v>9</v>
      </c>
      <c r="L199" s="17">
        <f t="shared" si="42"/>
        <v>13</v>
      </c>
      <c r="M199" s="17">
        <f t="shared" si="42"/>
        <v>1</v>
      </c>
      <c r="N199" s="17">
        <f t="shared" si="42"/>
        <v>2</v>
      </c>
      <c r="O199" s="17">
        <f t="shared" si="42"/>
        <v>1</v>
      </c>
      <c r="P199" s="17">
        <f t="shared" si="42"/>
        <v>2</v>
      </c>
      <c r="Q199" s="17">
        <f t="shared" si="42"/>
        <v>0</v>
      </c>
      <c r="R199" s="129">
        <f>9*H199/G199</f>
        <v>6.096774193548387</v>
      </c>
      <c r="S199" s="130">
        <f t="shared" ref="S199" si="43">(I199+L199)/G199</f>
        <v>2.129032258064516</v>
      </c>
    </row>
    <row r="200" spans="2:19" x14ac:dyDescent="0.25">
      <c r="B200" s="146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29"/>
      <c r="S200" s="130"/>
    </row>
    <row r="201" spans="2:19" x14ac:dyDescent="0.25">
      <c r="B201" s="146"/>
      <c r="C201" s="17" t="s">
        <v>91</v>
      </c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29"/>
      <c r="S201" s="130"/>
    </row>
    <row r="202" spans="2:19" x14ac:dyDescent="0.25">
      <c r="B202" s="146"/>
      <c r="C202" s="10" t="s">
        <v>88</v>
      </c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29"/>
      <c r="S202" s="130"/>
    </row>
    <row r="203" spans="2:19" x14ac:dyDescent="0.25">
      <c r="B203" s="146"/>
      <c r="C203" s="10" t="s">
        <v>107</v>
      </c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29"/>
      <c r="S203" s="130"/>
    </row>
    <row r="204" spans="2:19" x14ac:dyDescent="0.25">
      <c r="B204" s="146"/>
      <c r="C204" s="10" t="s">
        <v>191</v>
      </c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29"/>
      <c r="S204" s="130"/>
    </row>
    <row r="205" spans="2:19" x14ac:dyDescent="0.25">
      <c r="B205" s="146"/>
      <c r="C205" s="10" t="s">
        <v>92</v>
      </c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29"/>
      <c r="S205" s="130"/>
    </row>
    <row r="206" spans="2:19" x14ac:dyDescent="0.25">
      <c r="B206" s="146"/>
      <c r="C206" s="10" t="s">
        <v>174</v>
      </c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29"/>
      <c r="S206" s="130"/>
    </row>
    <row r="207" spans="2:19" x14ac:dyDescent="0.25">
      <c r="B207" s="146"/>
      <c r="C207" s="10" t="s">
        <v>89</v>
      </c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29"/>
      <c r="S207" s="130"/>
    </row>
    <row r="208" spans="2:19" x14ac:dyDescent="0.25">
      <c r="B208" s="131"/>
      <c r="C208" s="17" t="s">
        <v>91</v>
      </c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29"/>
      <c r="S208" s="130"/>
    </row>
    <row r="209" spans="2:19" x14ac:dyDescent="0.25">
      <c r="B209" s="131"/>
      <c r="C209" s="1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15"/>
      <c r="S209" s="29"/>
    </row>
    <row r="210" spans="2:19" ht="15.75" thickBot="1" x14ac:dyDescent="0.3">
      <c r="B210" s="64"/>
      <c r="C210" s="156" t="s">
        <v>93</v>
      </c>
      <c r="D210" s="156">
        <f>D199+D208</f>
        <v>5</v>
      </c>
      <c r="E210" s="156">
        <f t="shared" ref="E210:Q210" si="44">E199+E208</f>
        <v>0</v>
      </c>
      <c r="F210" s="156">
        <f t="shared" si="44"/>
        <v>0</v>
      </c>
      <c r="G210" s="194">
        <v>10.333333333333334</v>
      </c>
      <c r="H210" s="156">
        <f t="shared" si="44"/>
        <v>7</v>
      </c>
      <c r="I210" s="156">
        <f t="shared" si="44"/>
        <v>9</v>
      </c>
      <c r="J210" s="156">
        <f t="shared" si="44"/>
        <v>0</v>
      </c>
      <c r="K210" s="156">
        <f t="shared" si="44"/>
        <v>9</v>
      </c>
      <c r="L210" s="156">
        <f t="shared" si="44"/>
        <v>13</v>
      </c>
      <c r="M210" s="156">
        <f t="shared" si="44"/>
        <v>1</v>
      </c>
      <c r="N210" s="156">
        <f t="shared" si="44"/>
        <v>2</v>
      </c>
      <c r="O210" s="156">
        <f t="shared" si="44"/>
        <v>1</v>
      </c>
      <c r="P210" s="156">
        <f t="shared" si="44"/>
        <v>2</v>
      </c>
      <c r="Q210" s="156">
        <f t="shared" si="44"/>
        <v>0</v>
      </c>
      <c r="R210" s="192">
        <f>9*H210/G210</f>
        <v>6.096774193548387</v>
      </c>
      <c r="S210" s="193">
        <f t="shared" ref="S210" si="45">(I210+L210)/G210</f>
        <v>2.129032258064516</v>
      </c>
    </row>
    <row r="211" spans="2:19" x14ac:dyDescent="0.25">
      <c r="B211" s="1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5"/>
      <c r="S211" s="65"/>
    </row>
    <row r="212" spans="2:19" ht="15.75" thickBot="1" x14ac:dyDescent="0.3">
      <c r="B212" s="17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5"/>
      <c r="S212" s="65"/>
    </row>
    <row r="213" spans="2:19" ht="18.75" x14ac:dyDescent="0.3">
      <c r="B213" s="134" t="s">
        <v>8</v>
      </c>
      <c r="C213" s="62" t="s">
        <v>90</v>
      </c>
      <c r="D213" s="62" t="s">
        <v>67</v>
      </c>
      <c r="E213" s="62" t="s">
        <v>68</v>
      </c>
      <c r="F213" s="62" t="s">
        <v>69</v>
      </c>
      <c r="G213" s="126" t="s">
        <v>20</v>
      </c>
      <c r="H213" s="62" t="s">
        <v>21</v>
      </c>
      <c r="I213" s="62" t="s">
        <v>70</v>
      </c>
      <c r="J213" s="62" t="s">
        <v>51</v>
      </c>
      <c r="K213" s="62" t="s">
        <v>5</v>
      </c>
      <c r="L213" s="62" t="s">
        <v>4</v>
      </c>
      <c r="M213" s="62" t="s">
        <v>53</v>
      </c>
      <c r="N213" s="62" t="s">
        <v>71</v>
      </c>
      <c r="O213" s="62" t="s">
        <v>72</v>
      </c>
      <c r="P213" s="62" t="s">
        <v>73</v>
      </c>
      <c r="Q213" s="62" t="s">
        <v>74</v>
      </c>
      <c r="R213" s="127" t="s">
        <v>75</v>
      </c>
      <c r="S213" s="128" t="s">
        <v>76</v>
      </c>
    </row>
    <row r="214" spans="2:19" ht="18.75" x14ac:dyDescent="0.3">
      <c r="B214" s="135" t="s">
        <v>203</v>
      </c>
      <c r="C214" s="10" t="s">
        <v>79</v>
      </c>
      <c r="D214" s="10">
        <f>'May Update'!C46</f>
        <v>1</v>
      </c>
      <c r="E214" s="10">
        <f>'May Update'!D46</f>
        <v>0</v>
      </c>
      <c r="F214" s="10">
        <f>'May Update'!E46</f>
        <v>0</v>
      </c>
      <c r="G214" s="10">
        <f>'May Update'!F46</f>
        <v>2</v>
      </c>
      <c r="H214" s="10">
        <f>'May Update'!G46</f>
        <v>2</v>
      </c>
      <c r="I214" s="10">
        <f>'May Update'!H46</f>
        <v>1</v>
      </c>
      <c r="J214" s="10">
        <f>'May Update'!I46</f>
        <v>0</v>
      </c>
      <c r="K214" s="10">
        <f>'May Update'!J46</f>
        <v>1</v>
      </c>
      <c r="L214" s="10">
        <f>'May Update'!K46</f>
        <v>4</v>
      </c>
      <c r="M214" s="10">
        <f>'May Update'!L46</f>
        <v>0</v>
      </c>
      <c r="N214" s="10">
        <f>'May Update'!M46</f>
        <v>0</v>
      </c>
      <c r="O214" s="10">
        <f>'May Update'!N46</f>
        <v>0</v>
      </c>
      <c r="P214" s="10">
        <f>'May Update'!O46</f>
        <v>0</v>
      </c>
      <c r="Q214" s="10">
        <f>'May Update'!P46</f>
        <v>0</v>
      </c>
      <c r="R214" s="15">
        <f>'May Update'!Q46</f>
        <v>9</v>
      </c>
      <c r="S214" s="29">
        <f>'May Update'!R46</f>
        <v>2.5</v>
      </c>
    </row>
    <row r="215" spans="2:19" x14ac:dyDescent="0.25">
      <c r="B215" s="146"/>
      <c r="C215" s="10" t="s">
        <v>80</v>
      </c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29"/>
      <c r="S215" s="130"/>
    </row>
    <row r="216" spans="2:19" x14ac:dyDescent="0.25">
      <c r="B216" s="146"/>
      <c r="C216" s="10" t="s">
        <v>81</v>
      </c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29"/>
      <c r="S216" s="130"/>
    </row>
    <row r="217" spans="2:19" x14ac:dyDescent="0.25">
      <c r="B217" s="146"/>
      <c r="C217" s="10" t="s">
        <v>82</v>
      </c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29"/>
      <c r="S217" s="130"/>
    </row>
    <row r="218" spans="2:19" x14ac:dyDescent="0.25">
      <c r="B218" s="146"/>
      <c r="C218" s="17" t="s">
        <v>90</v>
      </c>
      <c r="D218" s="17">
        <f>SUM(D214:D217)</f>
        <v>1</v>
      </c>
      <c r="E218" s="17">
        <f t="shared" ref="E218:Q218" si="46">SUM(E214:E217)</f>
        <v>0</v>
      </c>
      <c r="F218" s="17">
        <f t="shared" si="46"/>
        <v>0</v>
      </c>
      <c r="G218" s="132">
        <f t="shared" si="46"/>
        <v>2</v>
      </c>
      <c r="H218" s="17">
        <f t="shared" si="46"/>
        <v>2</v>
      </c>
      <c r="I218" s="17">
        <f t="shared" si="46"/>
        <v>1</v>
      </c>
      <c r="J218" s="17">
        <f t="shared" si="46"/>
        <v>0</v>
      </c>
      <c r="K218" s="17">
        <f t="shared" si="46"/>
        <v>1</v>
      </c>
      <c r="L218" s="17">
        <f t="shared" si="46"/>
        <v>4</v>
      </c>
      <c r="M218" s="17">
        <f t="shared" si="46"/>
        <v>0</v>
      </c>
      <c r="N218" s="17">
        <f t="shared" si="46"/>
        <v>0</v>
      </c>
      <c r="O218" s="17">
        <f t="shared" si="46"/>
        <v>0</v>
      </c>
      <c r="P218" s="17">
        <f t="shared" si="46"/>
        <v>0</v>
      </c>
      <c r="Q218" s="17">
        <f t="shared" si="46"/>
        <v>0</v>
      </c>
      <c r="R218" s="129">
        <f>9*H218/G218</f>
        <v>9</v>
      </c>
      <c r="S218" s="130">
        <f t="shared" ref="S218" si="47">(I218+L218)/G218</f>
        <v>2.5</v>
      </c>
    </row>
    <row r="219" spans="2:19" x14ac:dyDescent="0.25">
      <c r="B219" s="146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29"/>
      <c r="S219" s="130"/>
    </row>
    <row r="220" spans="2:19" x14ac:dyDescent="0.25">
      <c r="B220" s="146"/>
      <c r="C220" s="17" t="s">
        <v>91</v>
      </c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29"/>
      <c r="S220" s="130"/>
    </row>
    <row r="221" spans="2:19" x14ac:dyDescent="0.25">
      <c r="B221" s="146"/>
      <c r="C221" s="10" t="s">
        <v>88</v>
      </c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29"/>
      <c r="S221" s="130"/>
    </row>
    <row r="222" spans="2:19" x14ac:dyDescent="0.25">
      <c r="B222" s="146"/>
      <c r="C222" s="10" t="s">
        <v>107</v>
      </c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29"/>
      <c r="S222" s="130"/>
    </row>
    <row r="223" spans="2:19" x14ac:dyDescent="0.25">
      <c r="B223" s="146"/>
      <c r="C223" s="10" t="s">
        <v>191</v>
      </c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29"/>
      <c r="S223" s="130"/>
    </row>
    <row r="224" spans="2:19" x14ac:dyDescent="0.25">
      <c r="B224" s="146"/>
      <c r="C224" s="10" t="s">
        <v>92</v>
      </c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29"/>
      <c r="S224" s="130"/>
    </row>
    <row r="225" spans="2:19" x14ac:dyDescent="0.25">
      <c r="B225" s="146"/>
      <c r="C225" s="10" t="s">
        <v>174</v>
      </c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29"/>
      <c r="S225" s="130"/>
    </row>
    <row r="226" spans="2:19" x14ac:dyDescent="0.25">
      <c r="B226" s="146"/>
      <c r="C226" s="10" t="s">
        <v>89</v>
      </c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29"/>
      <c r="S226" s="130"/>
    </row>
    <row r="227" spans="2:19" x14ac:dyDescent="0.25">
      <c r="B227" s="131"/>
      <c r="C227" s="17" t="s">
        <v>91</v>
      </c>
      <c r="D227" s="17"/>
      <c r="E227" s="17"/>
      <c r="F227" s="17"/>
      <c r="G227" s="132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29"/>
      <c r="S227" s="130"/>
    </row>
    <row r="228" spans="2:19" x14ac:dyDescent="0.25">
      <c r="B228" s="131"/>
      <c r="C228" s="17"/>
      <c r="D228" s="6"/>
      <c r="E228" s="6"/>
      <c r="F228" s="6"/>
      <c r="G228" s="14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15"/>
      <c r="S228" s="29"/>
    </row>
    <row r="229" spans="2:19" ht="15.75" thickBot="1" x14ac:dyDescent="0.3">
      <c r="B229" s="64"/>
      <c r="C229" s="156" t="s">
        <v>93</v>
      </c>
      <c r="D229" s="156">
        <f>D218+D227</f>
        <v>1</v>
      </c>
      <c r="E229" s="156">
        <f t="shared" ref="E229:Q229" si="48">E218+E227</f>
        <v>0</v>
      </c>
      <c r="F229" s="156">
        <f t="shared" si="48"/>
        <v>0</v>
      </c>
      <c r="G229" s="194">
        <f t="shared" si="48"/>
        <v>2</v>
      </c>
      <c r="H229" s="156">
        <f t="shared" si="48"/>
        <v>2</v>
      </c>
      <c r="I229" s="156">
        <f t="shared" si="48"/>
        <v>1</v>
      </c>
      <c r="J229" s="156">
        <f t="shared" si="48"/>
        <v>0</v>
      </c>
      <c r="K229" s="156">
        <f t="shared" si="48"/>
        <v>1</v>
      </c>
      <c r="L229" s="156">
        <f t="shared" si="48"/>
        <v>4</v>
      </c>
      <c r="M229" s="156">
        <f t="shared" si="48"/>
        <v>0</v>
      </c>
      <c r="N229" s="156">
        <f t="shared" si="48"/>
        <v>0</v>
      </c>
      <c r="O229" s="156">
        <f t="shared" si="48"/>
        <v>0</v>
      </c>
      <c r="P229" s="156">
        <f t="shared" si="48"/>
        <v>0</v>
      </c>
      <c r="Q229" s="156">
        <f t="shared" si="48"/>
        <v>0</v>
      </c>
      <c r="R229" s="192">
        <f>9*H229/G229</f>
        <v>9</v>
      </c>
      <c r="S229" s="193">
        <f t="shared" ref="S229" si="49">(I229+L229)/G229</f>
        <v>2.5</v>
      </c>
    </row>
    <row r="230" spans="2:19" x14ac:dyDescent="0.25">
      <c r="B230" s="1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5"/>
      <c r="S230" s="65"/>
    </row>
    <row r="231" spans="2:19" ht="15.75" thickBot="1" x14ac:dyDescent="0.3">
      <c r="B231" s="17"/>
      <c r="C231" s="6"/>
      <c r="D231" s="6"/>
      <c r="E231" s="6"/>
      <c r="F231" s="6"/>
      <c r="G231" s="14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5"/>
      <c r="S231" s="65"/>
    </row>
    <row r="232" spans="2:19" ht="18.75" x14ac:dyDescent="0.3">
      <c r="B232" s="134" t="s">
        <v>83</v>
      </c>
      <c r="C232" s="62" t="s">
        <v>90</v>
      </c>
      <c r="D232" s="62" t="s">
        <v>67</v>
      </c>
      <c r="E232" s="62" t="s">
        <v>68</v>
      </c>
      <c r="F232" s="62" t="s">
        <v>69</v>
      </c>
      <c r="G232" s="126" t="s">
        <v>20</v>
      </c>
      <c r="H232" s="62" t="s">
        <v>21</v>
      </c>
      <c r="I232" s="62" t="s">
        <v>70</v>
      </c>
      <c r="J232" s="62" t="s">
        <v>51</v>
      </c>
      <c r="K232" s="62" t="s">
        <v>5</v>
      </c>
      <c r="L232" s="62" t="s">
        <v>4</v>
      </c>
      <c r="M232" s="62" t="s">
        <v>53</v>
      </c>
      <c r="N232" s="62" t="s">
        <v>71</v>
      </c>
      <c r="O232" s="62" t="s">
        <v>72</v>
      </c>
      <c r="P232" s="62" t="s">
        <v>73</v>
      </c>
      <c r="Q232" s="62" t="s">
        <v>74</v>
      </c>
      <c r="R232" s="127" t="s">
        <v>75</v>
      </c>
      <c r="S232" s="128" t="s">
        <v>76</v>
      </c>
    </row>
    <row r="233" spans="2:19" ht="15" customHeight="1" x14ac:dyDescent="0.25">
      <c r="B233" s="131"/>
      <c r="C233" s="10" t="s">
        <v>79</v>
      </c>
      <c r="D233" s="10">
        <f>'May Update'!C47</f>
        <v>29</v>
      </c>
      <c r="E233" s="10">
        <f>'May Update'!D47</f>
        <v>8</v>
      </c>
      <c r="F233" s="10">
        <f>'May Update'!E47</f>
        <v>0</v>
      </c>
      <c r="G233" s="13">
        <v>58.33</v>
      </c>
      <c r="H233" s="10">
        <f>'May Update'!G47</f>
        <v>45</v>
      </c>
      <c r="I233" s="10">
        <f>'May Update'!H47</f>
        <v>59</v>
      </c>
      <c r="J233" s="10">
        <f>'May Update'!I47</f>
        <v>1</v>
      </c>
      <c r="K233" s="10">
        <f>'May Update'!J47</f>
        <v>80</v>
      </c>
      <c r="L233" s="10">
        <f>'May Update'!K47</f>
        <v>66</v>
      </c>
      <c r="M233" s="10">
        <f>'May Update'!L47</f>
        <v>4</v>
      </c>
      <c r="N233" s="10">
        <f>'May Update'!M47</f>
        <v>25</v>
      </c>
      <c r="O233" s="10">
        <f>'May Update'!N47</f>
        <v>3</v>
      </c>
      <c r="P233" s="10">
        <f>'May Update'!O47</f>
        <v>4</v>
      </c>
      <c r="Q233" s="10">
        <f>'May Update'!P47</f>
        <v>0</v>
      </c>
      <c r="R233" s="15">
        <f>'May Update'!Q47</f>
        <v>6.9468267581475125</v>
      </c>
      <c r="S233" s="29">
        <f>'May Update'!R47</f>
        <v>2.1440823327615779</v>
      </c>
    </row>
    <row r="234" spans="2:19" ht="15" customHeight="1" x14ac:dyDescent="0.25">
      <c r="B234" s="131"/>
      <c r="C234" s="10" t="s">
        <v>80</v>
      </c>
      <c r="D234" s="10">
        <f>'June Update'!C53</f>
        <v>11</v>
      </c>
      <c r="E234" s="10">
        <f>'June Update'!D53</f>
        <v>3</v>
      </c>
      <c r="F234" s="10">
        <f>'June Update'!E53</f>
        <v>0</v>
      </c>
      <c r="G234" s="13">
        <f>'June Update'!F53</f>
        <v>23.98</v>
      </c>
      <c r="H234" s="10">
        <f>'June Update'!G53</f>
        <v>21</v>
      </c>
      <c r="I234" s="10">
        <f>'June Update'!H53</f>
        <v>31</v>
      </c>
      <c r="J234" s="10">
        <f>'June Update'!I53</f>
        <v>2</v>
      </c>
      <c r="K234" s="10">
        <f>'June Update'!J53</f>
        <v>24</v>
      </c>
      <c r="L234" s="10">
        <f>'June Update'!K53</f>
        <v>21</v>
      </c>
      <c r="M234" s="10">
        <f>'June Update'!L53</f>
        <v>2</v>
      </c>
      <c r="N234" s="10">
        <f>'June Update'!M53</f>
        <v>9</v>
      </c>
      <c r="O234" s="10">
        <f>'June Update'!N53</f>
        <v>1</v>
      </c>
      <c r="P234" s="10">
        <f>'June Update'!O53</f>
        <v>2</v>
      </c>
      <c r="Q234" s="10">
        <f>'June Update'!P53</f>
        <v>0</v>
      </c>
      <c r="R234" s="15">
        <f>'June Update'!Q53</f>
        <v>7.8815679733110926</v>
      </c>
      <c r="S234" s="29">
        <f>'June Update'!R53</f>
        <v>2.1684737281067554</v>
      </c>
    </row>
    <row r="235" spans="2:19" ht="15" customHeight="1" x14ac:dyDescent="0.25">
      <c r="B235" s="131"/>
      <c r="C235" s="10" t="s">
        <v>81</v>
      </c>
      <c r="D235" s="10"/>
      <c r="E235" s="10"/>
      <c r="F235" s="10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29"/>
      <c r="S235" s="130"/>
    </row>
    <row r="236" spans="2:19" ht="15" customHeight="1" x14ac:dyDescent="0.25">
      <c r="B236" s="131"/>
      <c r="C236" s="10" t="s">
        <v>82</v>
      </c>
      <c r="D236" s="10"/>
      <c r="E236" s="10"/>
      <c r="F236" s="10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29"/>
      <c r="S236" s="130"/>
    </row>
    <row r="237" spans="2:19" x14ac:dyDescent="0.25">
      <c r="B237" s="131"/>
      <c r="C237" s="17" t="s">
        <v>90</v>
      </c>
      <c r="D237" s="17">
        <f>SUM(D233:D236)</f>
        <v>40</v>
      </c>
      <c r="E237" s="17">
        <f t="shared" ref="E237:Q237" si="50">SUM(E233:E236)</f>
        <v>11</v>
      </c>
      <c r="F237" s="17">
        <f t="shared" si="50"/>
        <v>0</v>
      </c>
      <c r="G237" s="132">
        <f t="shared" si="50"/>
        <v>82.31</v>
      </c>
      <c r="H237" s="17">
        <f t="shared" si="50"/>
        <v>66</v>
      </c>
      <c r="I237" s="17">
        <f t="shared" si="50"/>
        <v>90</v>
      </c>
      <c r="J237" s="17">
        <f t="shared" si="50"/>
        <v>3</v>
      </c>
      <c r="K237" s="17">
        <f t="shared" si="50"/>
        <v>104</v>
      </c>
      <c r="L237" s="17">
        <f t="shared" si="50"/>
        <v>87</v>
      </c>
      <c r="M237" s="17">
        <f t="shared" si="50"/>
        <v>6</v>
      </c>
      <c r="N237" s="17">
        <f t="shared" si="50"/>
        <v>34</v>
      </c>
      <c r="O237" s="17">
        <f t="shared" si="50"/>
        <v>4</v>
      </c>
      <c r="P237" s="17">
        <f t="shared" si="50"/>
        <v>6</v>
      </c>
      <c r="Q237" s="17">
        <f t="shared" si="50"/>
        <v>0</v>
      </c>
      <c r="R237" s="129">
        <f>9*H237/G237</f>
        <v>7.216620094763698</v>
      </c>
      <c r="S237" s="130">
        <f t="shared" ref="S237" si="51">(I237+L237)/G237</f>
        <v>2.1504069979346374</v>
      </c>
    </row>
    <row r="238" spans="2:19" x14ac:dyDescent="0.25">
      <c r="B238" s="137"/>
      <c r="C238" s="17"/>
      <c r="D238" s="10"/>
      <c r="E238" s="10"/>
      <c r="F238" s="10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29"/>
      <c r="S238" s="130"/>
    </row>
    <row r="239" spans="2:19" x14ac:dyDescent="0.25">
      <c r="B239" s="137"/>
      <c r="C239" s="17" t="s">
        <v>91</v>
      </c>
      <c r="D239" s="10"/>
      <c r="E239" s="10"/>
      <c r="F239" s="10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29"/>
      <c r="S239" s="130"/>
    </row>
    <row r="240" spans="2:19" x14ac:dyDescent="0.25">
      <c r="B240" s="137"/>
      <c r="C240" s="10" t="s">
        <v>88</v>
      </c>
      <c r="D240" s="10"/>
      <c r="E240" s="10"/>
      <c r="F240" s="10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5"/>
      <c r="S240" s="29"/>
    </row>
    <row r="241" spans="2:23" x14ac:dyDescent="0.25">
      <c r="B241" s="137"/>
      <c r="C241" s="10" t="s">
        <v>107</v>
      </c>
      <c r="D241" s="10"/>
      <c r="E241" s="10"/>
      <c r="F241" s="10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5"/>
      <c r="S241" s="29"/>
    </row>
    <row r="242" spans="2:23" x14ac:dyDescent="0.25">
      <c r="B242" s="137"/>
      <c r="C242" s="10" t="s">
        <v>92</v>
      </c>
      <c r="D242" s="10"/>
      <c r="E242" s="10"/>
      <c r="F242" s="10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5"/>
      <c r="S242" s="29"/>
    </row>
    <row r="243" spans="2:23" x14ac:dyDescent="0.25">
      <c r="B243" s="137"/>
      <c r="C243" s="10" t="s">
        <v>174</v>
      </c>
      <c r="D243" s="10"/>
      <c r="E243" s="10"/>
      <c r="F243" s="10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5"/>
      <c r="S243" s="29"/>
    </row>
    <row r="244" spans="2:23" x14ac:dyDescent="0.25">
      <c r="B244" s="137"/>
      <c r="C244" s="10" t="s">
        <v>89</v>
      </c>
      <c r="D244" s="10"/>
      <c r="E244" s="10"/>
      <c r="F244" s="10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5"/>
      <c r="S244" s="29"/>
    </row>
    <row r="245" spans="2:23" x14ac:dyDescent="0.25">
      <c r="B245" s="137"/>
      <c r="C245" s="17" t="s">
        <v>91</v>
      </c>
      <c r="D245" s="17"/>
      <c r="E245" s="17"/>
      <c r="F245" s="17"/>
      <c r="G245" s="132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29"/>
      <c r="S245" s="130"/>
    </row>
    <row r="246" spans="2:23" x14ac:dyDescent="0.25">
      <c r="B246" s="137"/>
      <c r="C246" s="6"/>
      <c r="G246" s="63"/>
      <c r="R246" s="129"/>
      <c r="S246" s="133"/>
    </row>
    <row r="247" spans="2:23" ht="15.75" thickBot="1" x14ac:dyDescent="0.3">
      <c r="B247" s="125"/>
      <c r="C247" s="156" t="s">
        <v>93</v>
      </c>
      <c r="D247" s="156">
        <f>D237+D245</f>
        <v>40</v>
      </c>
      <c r="E247" s="156">
        <f t="shared" ref="E247:Q247" si="52">E237+E245</f>
        <v>11</v>
      </c>
      <c r="F247" s="156">
        <f t="shared" si="52"/>
        <v>0</v>
      </c>
      <c r="G247" s="194">
        <f t="shared" si="52"/>
        <v>82.31</v>
      </c>
      <c r="H247" s="156">
        <f t="shared" si="52"/>
        <v>66</v>
      </c>
      <c r="I247" s="156">
        <f t="shared" si="52"/>
        <v>90</v>
      </c>
      <c r="J247" s="156">
        <f t="shared" si="52"/>
        <v>3</v>
      </c>
      <c r="K247" s="156">
        <f t="shared" si="52"/>
        <v>104</v>
      </c>
      <c r="L247" s="156">
        <f t="shared" si="52"/>
        <v>87</v>
      </c>
      <c r="M247" s="156">
        <f t="shared" si="52"/>
        <v>6</v>
      </c>
      <c r="N247" s="156">
        <f t="shared" si="52"/>
        <v>34</v>
      </c>
      <c r="O247" s="156">
        <f t="shared" si="52"/>
        <v>4</v>
      </c>
      <c r="P247" s="156">
        <f t="shared" si="52"/>
        <v>6</v>
      </c>
      <c r="Q247" s="156">
        <f t="shared" si="52"/>
        <v>0</v>
      </c>
      <c r="R247" s="192">
        <f>9*H247/G247</f>
        <v>7.216620094763698</v>
      </c>
      <c r="S247" s="193">
        <f t="shared" ref="S247" si="53">(I247+L247)/G247</f>
        <v>2.1504069979346374</v>
      </c>
    </row>
    <row r="248" spans="2:23" x14ac:dyDescent="0.25">
      <c r="W248" t="s">
        <v>44</v>
      </c>
    </row>
  </sheetData>
  <phoneticPr fontId="11" type="noConversion"/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08DC0-E5E3-4AE3-89B5-A964E1C34BBE}">
  <dimension ref="B2:AQ47"/>
  <sheetViews>
    <sheetView showGridLines="0" workbookViewId="0">
      <selection activeCell="B42" sqref="B42"/>
    </sheetView>
  </sheetViews>
  <sheetFormatPr defaultRowHeight="15" x14ac:dyDescent="0.25"/>
  <cols>
    <col min="1" max="1" width="4.42578125" customWidth="1"/>
    <col min="2" max="2" width="19.42578125" bestFit="1" customWidth="1"/>
    <col min="3" max="8" width="4.140625" bestFit="1" customWidth="1"/>
    <col min="9" max="10" width="3.28515625" bestFit="1" customWidth="1"/>
    <col min="11" max="11" width="3.5703125" bestFit="1" customWidth="1"/>
    <col min="12" max="13" width="4.140625" bestFit="1" customWidth="1"/>
    <col min="14" max="14" width="4" bestFit="1" customWidth="1"/>
    <col min="15" max="15" width="4.140625" bestFit="1" customWidth="1"/>
    <col min="16" max="16" width="4.7109375" bestFit="1" customWidth="1"/>
    <col min="17" max="20" width="3.28515625" bestFit="1" customWidth="1"/>
    <col min="21" max="24" width="7.7109375" bestFit="1" customWidth="1"/>
    <col min="25" max="25" width="2.7109375" customWidth="1"/>
    <col min="27" max="27" width="19.140625" bestFit="1" customWidth="1"/>
    <col min="28" max="28" width="3.140625" bestFit="1" customWidth="1"/>
    <col min="29" max="29" width="3.5703125" bestFit="1" customWidth="1"/>
    <col min="30" max="30" width="3.7109375" bestFit="1" customWidth="1"/>
    <col min="31" max="31" width="6.42578125" bestFit="1" customWidth="1"/>
    <col min="32" max="32" width="4.140625" bestFit="1" customWidth="1"/>
    <col min="33" max="33" width="4.5703125" bestFit="1" customWidth="1"/>
    <col min="34" max="34" width="3.5703125" bestFit="1" customWidth="1"/>
    <col min="35" max="36" width="4.140625" bestFit="1" customWidth="1"/>
    <col min="37" max="37" width="4.7109375" bestFit="1" customWidth="1"/>
    <col min="38" max="38" width="4.28515625" bestFit="1" customWidth="1"/>
    <col min="39" max="39" width="5.42578125" bestFit="1" customWidth="1"/>
    <col min="40" max="40" width="4.7109375" bestFit="1" customWidth="1"/>
    <col min="41" max="41" width="3.140625" bestFit="1" customWidth="1"/>
    <col min="42" max="43" width="7.7109375" bestFit="1" customWidth="1"/>
  </cols>
  <sheetData>
    <row r="2" spans="2:43" ht="21" x14ac:dyDescent="0.35">
      <c r="G2" s="160" t="s">
        <v>180</v>
      </c>
      <c r="AE2" s="160" t="s">
        <v>181</v>
      </c>
    </row>
    <row r="4" spans="2:43" x14ac:dyDescent="0.25">
      <c r="B4" s="3" t="s">
        <v>178</v>
      </c>
      <c r="AA4" s="3" t="s">
        <v>66</v>
      </c>
      <c r="AE4" s="96"/>
    </row>
    <row r="5" spans="2:43" x14ac:dyDescent="0.25">
      <c r="B5" s="100" t="s">
        <v>17</v>
      </c>
      <c r="C5" s="76" t="s">
        <v>48</v>
      </c>
      <c r="D5" s="76" t="s">
        <v>49</v>
      </c>
      <c r="E5" s="76" t="s">
        <v>0</v>
      </c>
      <c r="F5" s="76" t="s">
        <v>1</v>
      </c>
      <c r="G5" s="76" t="s">
        <v>2</v>
      </c>
      <c r="H5" s="76" t="s">
        <v>9</v>
      </c>
      <c r="I5" s="76" t="s">
        <v>11</v>
      </c>
      <c r="J5" s="76" t="s">
        <v>50</v>
      </c>
      <c r="K5" s="76" t="s">
        <v>51</v>
      </c>
      <c r="L5" s="76" t="s">
        <v>3</v>
      </c>
      <c r="M5" s="76" t="s">
        <v>4</v>
      </c>
      <c r="N5" s="76" t="s">
        <v>52</v>
      </c>
      <c r="O5" s="76" t="s">
        <v>5</v>
      </c>
      <c r="P5" s="76" t="s">
        <v>53</v>
      </c>
      <c r="Q5" s="76" t="s">
        <v>54</v>
      </c>
      <c r="R5" s="76" t="s">
        <v>55</v>
      </c>
      <c r="S5" s="76" t="s">
        <v>56</v>
      </c>
      <c r="T5" s="76" t="s">
        <v>57</v>
      </c>
      <c r="U5" s="76" t="s">
        <v>58</v>
      </c>
      <c r="V5" s="76" t="s">
        <v>59</v>
      </c>
      <c r="W5" s="76" t="s">
        <v>60</v>
      </c>
      <c r="X5" s="77" t="s">
        <v>61</v>
      </c>
      <c r="Y5" s="5"/>
      <c r="Z5" s="5"/>
      <c r="AA5" s="100" t="s">
        <v>18</v>
      </c>
      <c r="AB5" s="76" t="s">
        <v>67</v>
      </c>
      <c r="AC5" s="76" t="s">
        <v>68</v>
      </c>
      <c r="AD5" s="76" t="s">
        <v>69</v>
      </c>
      <c r="AE5" s="76" t="s">
        <v>20</v>
      </c>
      <c r="AF5" s="76" t="s">
        <v>21</v>
      </c>
      <c r="AG5" s="76" t="s">
        <v>70</v>
      </c>
      <c r="AH5" s="76" t="s">
        <v>51</v>
      </c>
      <c r="AI5" s="76" t="s">
        <v>5</v>
      </c>
      <c r="AJ5" s="76" t="s">
        <v>4</v>
      </c>
      <c r="AK5" s="76" t="s">
        <v>53</v>
      </c>
      <c r="AL5" s="76" t="s">
        <v>71</v>
      </c>
      <c r="AM5" s="76" t="s">
        <v>72</v>
      </c>
      <c r="AN5" s="76" t="s">
        <v>73</v>
      </c>
      <c r="AO5" s="76" t="s">
        <v>74</v>
      </c>
      <c r="AP5" s="76" t="s">
        <v>75</v>
      </c>
      <c r="AQ5" s="77" t="s">
        <v>76</v>
      </c>
    </row>
    <row r="6" spans="2:43" x14ac:dyDescent="0.25">
      <c r="B6" s="142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  <c r="V6" s="26"/>
      <c r="W6" s="26"/>
      <c r="X6" s="107"/>
      <c r="AA6" s="142"/>
      <c r="AB6" s="25"/>
      <c r="AC6" s="25"/>
      <c r="AD6" s="25"/>
      <c r="AE6" s="30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6"/>
      <c r="AQ6" s="107"/>
    </row>
    <row r="7" spans="2:43" x14ac:dyDescent="0.25">
      <c r="B7" s="142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6"/>
      <c r="W7" s="26"/>
      <c r="X7" s="107"/>
      <c r="AA7" s="142"/>
      <c r="AB7" s="25"/>
      <c r="AC7" s="25"/>
      <c r="AD7" s="25"/>
      <c r="AE7" s="30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6"/>
      <c r="AQ7" s="107"/>
    </row>
    <row r="8" spans="2:43" x14ac:dyDescent="0.25">
      <c r="B8" s="142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6"/>
      <c r="V8" s="26"/>
      <c r="W8" s="26"/>
      <c r="X8" s="107"/>
      <c r="AA8" s="142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6"/>
      <c r="AQ8" s="107"/>
    </row>
    <row r="9" spans="2:43" x14ac:dyDescent="0.25">
      <c r="B9" s="140"/>
      <c r="C9" s="66"/>
      <c r="D9" s="66"/>
      <c r="E9" s="66"/>
      <c r="F9" s="66"/>
      <c r="G9" s="66"/>
      <c r="H9" s="66"/>
      <c r="I9" s="66"/>
      <c r="J9" s="66"/>
      <c r="K9" s="10"/>
      <c r="L9" s="66"/>
      <c r="M9" s="66"/>
      <c r="N9" s="66"/>
      <c r="O9" s="66"/>
      <c r="P9" s="66"/>
      <c r="Q9" s="66"/>
      <c r="R9" s="66"/>
      <c r="S9" s="66"/>
      <c r="T9" s="66"/>
      <c r="U9" s="116"/>
      <c r="V9" s="116"/>
      <c r="W9" s="12"/>
      <c r="X9" s="141"/>
      <c r="AA9" s="159"/>
      <c r="AB9" s="10"/>
      <c r="AC9" s="10"/>
      <c r="AD9" s="10"/>
      <c r="AE9" s="13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2"/>
      <c r="AQ9" s="83"/>
    </row>
    <row r="10" spans="2:43" x14ac:dyDescent="0.25">
      <c r="B10" s="140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116"/>
      <c r="V10" s="116"/>
      <c r="W10" s="116"/>
      <c r="X10" s="141"/>
      <c r="AA10" s="159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2"/>
      <c r="AQ10" s="83"/>
    </row>
    <row r="11" spans="2:43" x14ac:dyDescent="0.25">
      <c r="B11" s="140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116"/>
      <c r="V11" s="116"/>
      <c r="W11" s="116"/>
      <c r="X11" s="141"/>
      <c r="AA11" s="159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2"/>
      <c r="AQ11" s="83"/>
    </row>
    <row r="12" spans="2:43" x14ac:dyDescent="0.25">
      <c r="B12" s="14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6"/>
      <c r="V12" s="26"/>
      <c r="W12" s="26"/>
      <c r="X12" s="107"/>
      <c r="AA12" s="142"/>
      <c r="AB12" s="25"/>
      <c r="AC12" s="25"/>
      <c r="AD12" s="25"/>
      <c r="AE12" s="30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6"/>
      <c r="AQ12" s="107"/>
    </row>
    <row r="13" spans="2:43" x14ac:dyDescent="0.25">
      <c r="B13" s="142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6"/>
      <c r="V13" s="26"/>
      <c r="W13" s="26"/>
      <c r="X13" s="107"/>
      <c r="AA13" s="142"/>
      <c r="AB13" s="25"/>
      <c r="AC13" s="25"/>
      <c r="AD13" s="25"/>
      <c r="AE13" s="30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6"/>
      <c r="AQ13" s="107"/>
    </row>
    <row r="14" spans="2:43" x14ac:dyDescent="0.25">
      <c r="B14" s="142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6"/>
      <c r="V14" s="26"/>
      <c r="W14" s="26"/>
      <c r="X14" s="107"/>
      <c r="AA14" s="142"/>
      <c r="AB14" s="25"/>
      <c r="AC14" s="25"/>
      <c r="AD14" s="25"/>
      <c r="AE14" s="30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6"/>
      <c r="AQ14" s="107"/>
    </row>
    <row r="15" spans="2:43" x14ac:dyDescent="0.25">
      <c r="B15" s="140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116"/>
      <c r="V15" s="116"/>
      <c r="W15" s="116"/>
      <c r="X15" s="141"/>
      <c r="AA15" s="159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2"/>
      <c r="AQ15" s="83"/>
    </row>
    <row r="16" spans="2:43" x14ac:dyDescent="0.25">
      <c r="B16" s="140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16"/>
      <c r="V16" s="116"/>
      <c r="W16" s="116"/>
      <c r="X16" s="141"/>
      <c r="AA16" s="159"/>
      <c r="AB16" s="10"/>
      <c r="AC16" s="10"/>
      <c r="AD16" s="10"/>
      <c r="AE16" s="13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2"/>
      <c r="AQ16" s="83"/>
    </row>
    <row r="17" spans="2:43" x14ac:dyDescent="0.25">
      <c r="B17" s="111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10"/>
      <c r="Q17" s="66"/>
      <c r="R17" s="66"/>
      <c r="S17" s="66"/>
      <c r="T17" s="66"/>
      <c r="U17" s="116"/>
      <c r="V17" s="116"/>
      <c r="W17" s="116"/>
      <c r="X17" s="141"/>
      <c r="AA17" s="92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2"/>
      <c r="AQ17" s="83"/>
    </row>
    <row r="18" spans="2:43" x14ac:dyDescent="0.25">
      <c r="B18" s="14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6"/>
      <c r="V18" s="26"/>
      <c r="W18" s="26"/>
      <c r="X18" s="107"/>
      <c r="AA18" s="142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6"/>
      <c r="AQ18" s="107"/>
    </row>
    <row r="19" spans="2:43" x14ac:dyDescent="0.25">
      <c r="B19" s="142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6"/>
      <c r="V19" s="26"/>
      <c r="W19" s="26"/>
      <c r="X19" s="107"/>
      <c r="AA19" s="142"/>
      <c r="AB19" s="25"/>
      <c r="AC19" s="25"/>
      <c r="AD19" s="25"/>
      <c r="AE19" s="170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  <c r="AQ19" s="107"/>
    </row>
    <row r="20" spans="2:43" x14ac:dyDescent="0.25">
      <c r="B20" s="142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6"/>
      <c r="V20" s="26"/>
      <c r="W20" s="26"/>
      <c r="X20" s="107"/>
      <c r="AA20" s="142"/>
      <c r="AB20" s="25"/>
      <c r="AC20" s="25"/>
      <c r="AD20" s="25"/>
      <c r="AE20" s="30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6"/>
      <c r="AQ20" s="107"/>
    </row>
    <row r="21" spans="2:43" x14ac:dyDescent="0.25">
      <c r="B21" s="140"/>
      <c r="C21" s="66"/>
      <c r="D21" s="66"/>
      <c r="E21" s="66"/>
      <c r="F21" s="66"/>
      <c r="G21" s="66"/>
      <c r="H21" s="66"/>
      <c r="I21" s="66"/>
      <c r="J21" s="10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116"/>
      <c r="V21" s="116"/>
      <c r="W21" s="116"/>
      <c r="X21" s="141"/>
      <c r="AA21" s="162" t="s">
        <v>65</v>
      </c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4"/>
      <c r="AQ21" s="175"/>
    </row>
    <row r="22" spans="2:43" x14ac:dyDescent="0.25">
      <c r="B22" s="140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116"/>
      <c r="V22" s="116"/>
      <c r="W22" s="116"/>
      <c r="X22" s="141"/>
    </row>
    <row r="23" spans="2:43" x14ac:dyDescent="0.25">
      <c r="B23" s="140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116"/>
      <c r="V23" s="116"/>
      <c r="W23" s="116"/>
      <c r="X23" s="141"/>
    </row>
    <row r="24" spans="2:43" x14ac:dyDescent="0.25">
      <c r="B24" s="14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6"/>
      <c r="V24" s="26"/>
      <c r="W24" s="26"/>
      <c r="X24" s="107"/>
    </row>
    <row r="25" spans="2:43" x14ac:dyDescent="0.25">
      <c r="B25" s="142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6"/>
      <c r="V25" s="26"/>
      <c r="W25" s="26"/>
      <c r="X25" s="107"/>
    </row>
    <row r="26" spans="2:43" x14ac:dyDescent="0.25">
      <c r="B26" s="142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6"/>
      <c r="V26" s="26"/>
      <c r="W26" s="26"/>
      <c r="X26" s="107"/>
    </row>
    <row r="27" spans="2:43" x14ac:dyDescent="0.25">
      <c r="B27" s="140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116"/>
      <c r="V27" s="116"/>
      <c r="W27" s="116"/>
      <c r="X27" s="141"/>
    </row>
    <row r="28" spans="2:43" x14ac:dyDescent="0.25">
      <c r="B28" s="140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116"/>
      <c r="V28" s="116"/>
      <c r="W28" s="116"/>
      <c r="X28" s="141"/>
    </row>
    <row r="29" spans="2:43" x14ac:dyDescent="0.25">
      <c r="B29" s="162" t="s">
        <v>65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4"/>
      <c r="V29" s="174"/>
      <c r="W29" s="174"/>
      <c r="X29" s="175"/>
    </row>
    <row r="30" spans="2:43" x14ac:dyDescent="0.25">
      <c r="B30" s="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2"/>
      <c r="V30" s="12"/>
      <c r="W30" s="12"/>
      <c r="X30" s="12"/>
    </row>
    <row r="31" spans="2:43" x14ac:dyDescent="0.25">
      <c r="B31" s="7"/>
    </row>
    <row r="32" spans="2:43" x14ac:dyDescent="0.25">
      <c r="T32" s="10"/>
      <c r="U32" s="10"/>
      <c r="V32" s="10"/>
      <c r="W32" s="10"/>
      <c r="X32" s="10"/>
    </row>
    <row r="33" spans="20:24" x14ac:dyDescent="0.25">
      <c r="T33" s="10"/>
      <c r="U33" s="10"/>
      <c r="V33" s="10"/>
      <c r="W33" s="10"/>
      <c r="X33" s="10"/>
    </row>
    <row r="34" spans="20:24" x14ac:dyDescent="0.25">
      <c r="T34" s="10"/>
      <c r="U34" s="10"/>
      <c r="V34" s="10"/>
      <c r="W34" s="10"/>
      <c r="X34" s="10"/>
    </row>
    <row r="35" spans="20:24" x14ac:dyDescent="0.25">
      <c r="T35" s="10"/>
      <c r="U35" s="10"/>
      <c r="V35" s="10"/>
      <c r="W35" s="10"/>
      <c r="X35" s="10"/>
    </row>
    <row r="36" spans="20:24" x14ac:dyDescent="0.25">
      <c r="T36" s="10"/>
      <c r="U36" s="10"/>
      <c r="V36" s="10"/>
      <c r="W36" s="10"/>
      <c r="X36" s="10"/>
    </row>
    <row r="37" spans="20:24" x14ac:dyDescent="0.25">
      <c r="T37" s="10"/>
      <c r="U37" s="10"/>
      <c r="V37" s="10"/>
      <c r="W37" s="10"/>
      <c r="X37" s="10"/>
    </row>
    <row r="38" spans="20:24" x14ac:dyDescent="0.25">
      <c r="T38" s="10"/>
      <c r="U38" s="10"/>
      <c r="V38" s="10"/>
      <c r="W38" s="10"/>
      <c r="X38" s="10"/>
    </row>
    <row r="39" spans="20:24" x14ac:dyDescent="0.25">
      <c r="T39" s="10"/>
      <c r="U39" s="10"/>
      <c r="V39" s="10"/>
      <c r="W39" s="10"/>
      <c r="X39" s="10"/>
    </row>
    <row r="40" spans="20:24" x14ac:dyDescent="0.25">
      <c r="T40" s="10"/>
      <c r="U40" s="10"/>
      <c r="V40" s="10"/>
      <c r="W40" s="10"/>
      <c r="X40" s="10"/>
    </row>
    <row r="41" spans="20:24" x14ac:dyDescent="0.25">
      <c r="T41" s="10"/>
      <c r="U41" s="10"/>
      <c r="V41" s="10"/>
      <c r="W41" s="10"/>
      <c r="X41" s="10"/>
    </row>
    <row r="42" spans="20:24" x14ac:dyDescent="0.25">
      <c r="T42" s="10"/>
      <c r="U42" s="10"/>
      <c r="V42" s="10"/>
      <c r="W42" s="10"/>
      <c r="X42" s="10"/>
    </row>
    <row r="43" spans="20:24" x14ac:dyDescent="0.25">
      <c r="T43" s="10"/>
      <c r="U43" s="10"/>
      <c r="V43" s="10"/>
      <c r="W43" s="10"/>
      <c r="X43" s="10"/>
    </row>
    <row r="44" spans="20:24" x14ac:dyDescent="0.25">
      <c r="T44" s="10"/>
      <c r="U44" s="10"/>
      <c r="V44" s="10"/>
      <c r="W44" s="10"/>
      <c r="X44" s="10"/>
    </row>
    <row r="45" spans="20:24" x14ac:dyDescent="0.25">
      <c r="T45" s="10"/>
      <c r="U45" s="10"/>
      <c r="V45" s="10"/>
      <c r="W45" s="10"/>
      <c r="X45" s="10"/>
    </row>
    <row r="46" spans="20:24" x14ac:dyDescent="0.25">
      <c r="T46" s="10"/>
      <c r="U46" s="10"/>
      <c r="V46" s="10"/>
      <c r="W46" s="10"/>
      <c r="X46" s="10"/>
    </row>
    <row r="47" spans="20:24" x14ac:dyDescent="0.25">
      <c r="T47" s="10"/>
      <c r="U47" s="10"/>
      <c r="V47" s="10"/>
      <c r="W47" s="10"/>
      <c r="X47" s="10"/>
    </row>
  </sheetData>
  <sortState xmlns:xlrd2="http://schemas.microsoft.com/office/spreadsheetml/2017/richdata2" ref="Z6:AQ20">
    <sortCondition ref="Z6:Z20"/>
  </sortState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471D-1A00-4062-9500-D3EE072D6BDB}">
  <dimension ref="B2:AQ25"/>
  <sheetViews>
    <sheetView showGridLines="0" workbookViewId="0">
      <selection activeCell="B42" sqref="B42"/>
    </sheetView>
  </sheetViews>
  <sheetFormatPr defaultRowHeight="15" x14ac:dyDescent="0.25"/>
  <cols>
    <col min="1" max="1" width="4.42578125" customWidth="1"/>
    <col min="2" max="2" width="19.42578125" bestFit="1" customWidth="1"/>
    <col min="3" max="8" width="4" bestFit="1" customWidth="1"/>
    <col min="9" max="10" width="3.140625" bestFit="1" customWidth="1"/>
    <col min="11" max="11" width="3.42578125" bestFit="1" customWidth="1"/>
    <col min="12" max="13" width="4" bestFit="1" customWidth="1"/>
    <col min="14" max="14" width="3.85546875" bestFit="1" customWidth="1"/>
    <col min="15" max="15" width="4" bestFit="1" customWidth="1"/>
    <col min="16" max="16" width="4.5703125" bestFit="1" customWidth="1"/>
    <col min="17" max="20" width="3.140625" bestFit="1" customWidth="1"/>
    <col min="21" max="21" width="5.5703125" bestFit="1" customWidth="1"/>
    <col min="22" max="22" width="6.42578125" customWidth="1"/>
    <col min="23" max="23" width="6" customWidth="1"/>
    <col min="24" max="24" width="6.5703125" customWidth="1"/>
    <col min="25" max="25" width="2.7109375" customWidth="1"/>
    <col min="27" max="27" width="19.140625" bestFit="1" customWidth="1"/>
    <col min="28" max="28" width="3" bestFit="1" customWidth="1"/>
    <col min="29" max="29" width="3.42578125" bestFit="1" customWidth="1"/>
    <col min="30" max="30" width="3.5703125" bestFit="1" customWidth="1"/>
    <col min="31" max="31" width="6.28515625" bestFit="1" customWidth="1"/>
    <col min="32" max="32" width="4" bestFit="1" customWidth="1"/>
    <col min="33" max="33" width="4.42578125" bestFit="1" customWidth="1"/>
    <col min="34" max="34" width="3.42578125" bestFit="1" customWidth="1"/>
    <col min="35" max="36" width="4" bestFit="1" customWidth="1"/>
    <col min="37" max="37" width="4.5703125" bestFit="1" customWidth="1"/>
    <col min="38" max="38" width="4.140625" bestFit="1" customWidth="1"/>
    <col min="39" max="39" width="5.28515625" bestFit="1" customWidth="1"/>
    <col min="40" max="40" width="4.5703125" bestFit="1" customWidth="1"/>
    <col min="41" max="41" width="3" bestFit="1" customWidth="1"/>
    <col min="42" max="42" width="6.5703125" bestFit="1" customWidth="1"/>
    <col min="43" max="43" width="6" bestFit="1" customWidth="1"/>
  </cols>
  <sheetData>
    <row r="2" spans="2:43" ht="21" x14ac:dyDescent="0.35">
      <c r="G2" s="160" t="s">
        <v>182</v>
      </c>
      <c r="AE2" s="160" t="s">
        <v>183</v>
      </c>
    </row>
    <row r="4" spans="2:43" x14ac:dyDescent="0.25">
      <c r="B4" s="3" t="s">
        <v>186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2"/>
      <c r="V4" s="12"/>
      <c r="W4" s="12"/>
      <c r="X4" s="12"/>
      <c r="AA4" s="3" t="s">
        <v>66</v>
      </c>
    </row>
    <row r="5" spans="2:43" x14ac:dyDescent="0.25">
      <c r="B5" s="164" t="s">
        <v>17</v>
      </c>
      <c r="C5" s="76" t="s">
        <v>48</v>
      </c>
      <c r="D5" s="76" t="s">
        <v>49</v>
      </c>
      <c r="E5" s="76" t="s">
        <v>0</v>
      </c>
      <c r="F5" s="76" t="s">
        <v>1</v>
      </c>
      <c r="G5" s="76" t="s">
        <v>2</v>
      </c>
      <c r="H5" s="76" t="s">
        <v>9</v>
      </c>
      <c r="I5" s="76" t="s">
        <v>11</v>
      </c>
      <c r="J5" s="76" t="s">
        <v>50</v>
      </c>
      <c r="K5" s="76" t="s">
        <v>51</v>
      </c>
      <c r="L5" s="76" t="s">
        <v>3</v>
      </c>
      <c r="M5" s="76" t="s">
        <v>4</v>
      </c>
      <c r="N5" s="76" t="s">
        <v>52</v>
      </c>
      <c r="O5" s="76" t="s">
        <v>5</v>
      </c>
      <c r="P5" s="76" t="s">
        <v>53</v>
      </c>
      <c r="Q5" s="76" t="s">
        <v>54</v>
      </c>
      <c r="R5" s="76" t="s">
        <v>55</v>
      </c>
      <c r="S5" s="76" t="s">
        <v>56</v>
      </c>
      <c r="T5" s="76" t="s">
        <v>57</v>
      </c>
      <c r="U5" s="76" t="s">
        <v>58</v>
      </c>
      <c r="V5" s="76" t="s">
        <v>59</v>
      </c>
      <c r="W5" s="76" t="s">
        <v>60</v>
      </c>
      <c r="X5" s="77" t="s">
        <v>61</v>
      </c>
      <c r="Y5" s="5"/>
      <c r="Z5" s="5"/>
      <c r="AA5" s="100" t="s">
        <v>18</v>
      </c>
      <c r="AB5" s="76" t="s">
        <v>67</v>
      </c>
      <c r="AC5" s="76" t="s">
        <v>68</v>
      </c>
      <c r="AD5" s="76" t="s">
        <v>69</v>
      </c>
      <c r="AE5" s="76" t="s">
        <v>20</v>
      </c>
      <c r="AF5" s="76" t="s">
        <v>21</v>
      </c>
      <c r="AG5" s="76" t="s">
        <v>70</v>
      </c>
      <c r="AH5" s="76" t="s">
        <v>51</v>
      </c>
      <c r="AI5" s="76" t="s">
        <v>5</v>
      </c>
      <c r="AJ5" s="76" t="s">
        <v>4</v>
      </c>
      <c r="AK5" s="76" t="s">
        <v>53</v>
      </c>
      <c r="AL5" s="76" t="s">
        <v>71</v>
      </c>
      <c r="AM5" s="76" t="s">
        <v>72</v>
      </c>
      <c r="AN5" s="76" t="s">
        <v>73</v>
      </c>
      <c r="AO5" s="76" t="s">
        <v>74</v>
      </c>
      <c r="AP5" s="76" t="s">
        <v>75</v>
      </c>
      <c r="AQ5" s="77" t="s">
        <v>76</v>
      </c>
    </row>
    <row r="6" spans="2:43" x14ac:dyDescent="0.25">
      <c r="B6" s="142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  <c r="V6" s="26"/>
      <c r="W6" s="26"/>
      <c r="X6" s="107"/>
      <c r="AA6" s="142"/>
      <c r="AB6" s="25"/>
      <c r="AC6" s="25"/>
      <c r="AD6" s="25"/>
      <c r="AE6" s="30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6"/>
      <c r="AQ6" s="107"/>
    </row>
    <row r="7" spans="2:43" x14ac:dyDescent="0.25">
      <c r="B7" s="142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6"/>
      <c r="W7" s="26"/>
      <c r="X7" s="107"/>
      <c r="AA7" s="142"/>
      <c r="AB7" s="25"/>
      <c r="AC7" s="25"/>
      <c r="AD7" s="25"/>
      <c r="AE7" s="30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6"/>
      <c r="AQ7" s="107"/>
    </row>
    <row r="8" spans="2:43" x14ac:dyDescent="0.25">
      <c r="B8" s="142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6"/>
      <c r="V8" s="26"/>
      <c r="W8" s="26"/>
      <c r="X8" s="107"/>
      <c r="AA8" s="142"/>
      <c r="AB8" s="25"/>
      <c r="AC8" s="25"/>
      <c r="AD8" s="25"/>
      <c r="AE8" s="30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6"/>
      <c r="AQ8" s="107"/>
    </row>
    <row r="9" spans="2:43" x14ac:dyDescent="0.25">
      <c r="B9" s="15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  <c r="W9" s="12"/>
      <c r="X9" s="83"/>
      <c r="AA9" s="159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2"/>
      <c r="AQ9" s="83"/>
    </row>
    <row r="10" spans="2:43" x14ac:dyDescent="0.25">
      <c r="B10" s="15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2"/>
      <c r="V10" s="12"/>
      <c r="W10" s="12"/>
      <c r="X10" s="83"/>
      <c r="AA10" s="159"/>
      <c r="AB10" s="10"/>
      <c r="AC10" s="10"/>
      <c r="AD10" s="10"/>
      <c r="AE10" s="13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2"/>
      <c r="AQ10" s="83"/>
    </row>
    <row r="11" spans="2:43" x14ac:dyDescent="0.25">
      <c r="B11" s="15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2"/>
      <c r="V11" s="12"/>
      <c r="W11" s="12"/>
      <c r="X11" s="83"/>
      <c r="AA11" s="159"/>
      <c r="AB11" s="10"/>
      <c r="AC11" s="10"/>
      <c r="AD11" s="10"/>
      <c r="AE11" s="13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2"/>
      <c r="AQ11" s="83"/>
    </row>
    <row r="12" spans="2:43" x14ac:dyDescent="0.25">
      <c r="B12" s="14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6"/>
      <c r="V12" s="26"/>
      <c r="W12" s="26"/>
      <c r="X12" s="107"/>
      <c r="AA12" s="142"/>
      <c r="AB12" s="25"/>
      <c r="AC12" s="25"/>
      <c r="AD12" s="25"/>
      <c r="AE12" s="30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6"/>
      <c r="AQ12" s="107"/>
    </row>
    <row r="13" spans="2:43" x14ac:dyDescent="0.25">
      <c r="B13" s="142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6"/>
      <c r="V13" s="26"/>
      <c r="W13" s="26"/>
      <c r="X13" s="107"/>
      <c r="AA13" s="142"/>
      <c r="AB13" s="25"/>
      <c r="AC13" s="25"/>
      <c r="AD13" s="25"/>
      <c r="AE13" s="30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6"/>
      <c r="AQ13" s="107"/>
    </row>
    <row r="14" spans="2:43" x14ac:dyDescent="0.25">
      <c r="B14" s="142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6"/>
      <c r="V14" s="26"/>
      <c r="W14" s="26"/>
      <c r="X14" s="107"/>
      <c r="AA14" s="106"/>
      <c r="AB14" s="25"/>
      <c r="AC14" s="25"/>
      <c r="AD14" s="25"/>
      <c r="AE14" s="30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6"/>
      <c r="AQ14" s="107"/>
    </row>
    <row r="15" spans="2:43" x14ac:dyDescent="0.25">
      <c r="B15" s="15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2"/>
      <c r="V15" s="12"/>
      <c r="W15" s="12"/>
      <c r="X15" s="83"/>
      <c r="AA15" s="159"/>
      <c r="AB15" s="10"/>
      <c r="AC15" s="10"/>
      <c r="AD15" s="10"/>
      <c r="AE15" s="13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2"/>
      <c r="AQ15" s="83"/>
    </row>
    <row r="16" spans="2:43" x14ac:dyDescent="0.25">
      <c r="B16" s="15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  <c r="W16" s="12"/>
      <c r="X16" s="83"/>
      <c r="AA16" s="159"/>
      <c r="AB16" s="10"/>
      <c r="AC16" s="10"/>
      <c r="AD16" s="10"/>
      <c r="AE16" s="161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2"/>
      <c r="AQ16" s="83"/>
    </row>
    <row r="17" spans="2:43" x14ac:dyDescent="0.25">
      <c r="B17" s="15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  <c r="W17" s="12"/>
      <c r="X17" s="83"/>
      <c r="AA17" s="162" t="s">
        <v>65</v>
      </c>
      <c r="AB17" s="173"/>
      <c r="AC17" s="173"/>
      <c r="AD17" s="173"/>
      <c r="AE17" s="185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80"/>
      <c r="AQ17" s="175"/>
    </row>
    <row r="18" spans="2:43" x14ac:dyDescent="0.25">
      <c r="B18" s="14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6"/>
      <c r="V18" s="26"/>
      <c r="W18" s="26"/>
      <c r="X18" s="107"/>
    </row>
    <row r="19" spans="2:43" x14ac:dyDescent="0.25">
      <c r="B19" s="142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6"/>
      <c r="V19" s="26"/>
      <c r="W19" s="26"/>
      <c r="X19" s="107"/>
    </row>
    <row r="20" spans="2:43" x14ac:dyDescent="0.25">
      <c r="B20" s="142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6"/>
      <c r="V20" s="26"/>
      <c r="W20" s="26"/>
      <c r="X20" s="107"/>
    </row>
    <row r="21" spans="2:43" x14ac:dyDescent="0.25">
      <c r="B21" s="15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2"/>
      <c r="V21" s="12"/>
      <c r="W21" s="12"/>
      <c r="X21" s="83"/>
    </row>
    <row r="22" spans="2:43" x14ac:dyDescent="0.25">
      <c r="B22" s="15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2"/>
      <c r="V22" s="12"/>
      <c r="W22" s="12"/>
      <c r="X22" s="83"/>
    </row>
    <row r="23" spans="2:43" x14ac:dyDescent="0.25">
      <c r="B23" s="15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2"/>
      <c r="V23" s="12"/>
      <c r="W23" s="12"/>
      <c r="X23" s="83"/>
    </row>
    <row r="24" spans="2:43" x14ac:dyDescent="0.25">
      <c r="B24" s="15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2"/>
      <c r="V24" s="12"/>
      <c r="W24" s="12"/>
      <c r="X24" s="83"/>
    </row>
    <row r="25" spans="2:43" x14ac:dyDescent="0.25">
      <c r="B25" s="166" t="s">
        <v>65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80"/>
      <c r="V25" s="180"/>
      <c r="W25" s="180"/>
      <c r="X25" s="181"/>
    </row>
  </sheetData>
  <sortState xmlns:xlrd2="http://schemas.microsoft.com/office/spreadsheetml/2017/richdata2" ref="A6:X24">
    <sortCondition ref="A6:A24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May Update</vt:lpstr>
      <vt:lpstr>July Update</vt:lpstr>
      <vt:lpstr>Aug Update</vt:lpstr>
      <vt:lpstr>August Update</vt:lpstr>
      <vt:lpstr>June Update</vt:lpstr>
      <vt:lpstr>Batting by month</vt:lpstr>
      <vt:lpstr>Pitching by Month</vt:lpstr>
      <vt:lpstr>2026 Regular Season</vt:lpstr>
      <vt:lpstr>2026 tournaments</vt:lpstr>
      <vt:lpstr>2026</vt:lpstr>
      <vt:lpstr>Regular Season</vt:lpstr>
      <vt:lpstr>Tournaments</vt:lpstr>
      <vt:lpstr>2024 Season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Burke</dc:creator>
  <cp:lastModifiedBy>Steve Burke</cp:lastModifiedBy>
  <cp:lastPrinted>2026-06-10T03:13:43Z</cp:lastPrinted>
  <dcterms:created xsi:type="dcterms:W3CDTF">2024-05-13T03:18:51Z</dcterms:created>
  <dcterms:modified xsi:type="dcterms:W3CDTF">2026-06-11T03:33:41Z</dcterms:modified>
</cp:coreProperties>
</file>