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Misc\Baseball\Kids Baseball\Mike's Baseball\Website\2026\"/>
    </mc:Choice>
  </mc:AlternateContent>
  <xr:revisionPtr revIDLastSave="0" documentId="13_ncr:1_{FC857A20-B037-4F7E-8A9A-F5E56DC25BBF}" xr6:coauthVersionLast="47" xr6:coauthVersionMax="47" xr10:uidLastSave="{00000000-0000-0000-0000-000000000000}"/>
  <bookViews>
    <workbookView xWindow="-120" yWindow="-120" windowWidth="29040" windowHeight="15720" tabRatio="794" activeTab="3" xr2:uid="{486D8D31-30C6-4DDD-BB8B-0958CB0AED9B}"/>
  </bookViews>
  <sheets>
    <sheet name="May Update" sheetId="3" r:id="rId1"/>
    <sheet name="June Update" sheetId="6" r:id="rId2"/>
    <sheet name="July Update" sheetId="27" r:id="rId3"/>
    <sheet name="Batting by month" sheetId="4" r:id="rId4"/>
    <sheet name="Pitching by Month" sheetId="5" r:id="rId5"/>
    <sheet name="2026 Tournaments" sheetId="29" state="hidden" r:id="rId6"/>
    <sheet name="2026 Regular Season" sheetId="21" state="hidden" r:id="rId7"/>
    <sheet name="2026" sheetId="28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02" i="4" l="1"/>
  <c r="E224" i="5"/>
  <c r="F224" i="5"/>
  <c r="H224" i="5"/>
  <c r="I224" i="5"/>
  <c r="J224" i="5"/>
  <c r="K224" i="5"/>
  <c r="L224" i="5"/>
  <c r="S224" i="5" s="1"/>
  <c r="M224" i="5"/>
  <c r="N224" i="5"/>
  <c r="O224" i="5"/>
  <c r="P224" i="5"/>
  <c r="Q224" i="5"/>
  <c r="D224" i="5"/>
  <c r="R224" i="5"/>
  <c r="E207" i="5"/>
  <c r="E209" i="5" s="1"/>
  <c r="F207" i="5"/>
  <c r="F209" i="5" s="1"/>
  <c r="G207" i="5"/>
  <c r="G209" i="5" s="1"/>
  <c r="H207" i="5"/>
  <c r="R207" i="5" s="1"/>
  <c r="I207" i="5"/>
  <c r="I209" i="5" s="1"/>
  <c r="J207" i="5"/>
  <c r="J209" i="5" s="1"/>
  <c r="K207" i="5"/>
  <c r="K209" i="5" s="1"/>
  <c r="L207" i="5"/>
  <c r="L209" i="5" s="1"/>
  <c r="M207" i="5"/>
  <c r="M209" i="5" s="1"/>
  <c r="N207" i="5"/>
  <c r="N209" i="5" s="1"/>
  <c r="O207" i="5"/>
  <c r="O209" i="5" s="1"/>
  <c r="P207" i="5"/>
  <c r="P209" i="5" s="1"/>
  <c r="Q207" i="5"/>
  <c r="Q209" i="5" s="1"/>
  <c r="D207" i="5"/>
  <c r="D209" i="5" s="1"/>
  <c r="R205" i="5"/>
  <c r="S205" i="5"/>
  <c r="R181" i="5"/>
  <c r="S181" i="5"/>
  <c r="R30" i="5"/>
  <c r="R29" i="5"/>
  <c r="R163" i="5"/>
  <c r="S163" i="5"/>
  <c r="R108" i="5"/>
  <c r="S108" i="5"/>
  <c r="R78" i="5"/>
  <c r="S78" i="5"/>
  <c r="S30" i="5"/>
  <c r="R14" i="5"/>
  <c r="S14" i="5"/>
  <c r="S209" i="5" l="1"/>
  <c r="H209" i="5"/>
  <c r="R209" i="5" s="1"/>
  <c r="S207" i="5"/>
  <c r="E402" i="4" l="1"/>
  <c r="F402" i="4"/>
  <c r="G402" i="4"/>
  <c r="H402" i="4"/>
  <c r="I402" i="4"/>
  <c r="J402" i="4"/>
  <c r="K402" i="4"/>
  <c r="L402" i="4"/>
  <c r="M402" i="4"/>
  <c r="N402" i="4"/>
  <c r="O402" i="4"/>
  <c r="Q402" i="4"/>
  <c r="R402" i="4"/>
  <c r="S402" i="4"/>
  <c r="T402" i="4"/>
  <c r="U402" i="4"/>
  <c r="W402" i="4"/>
  <c r="Y402" i="4"/>
  <c r="D402" i="4"/>
  <c r="V284" i="4"/>
  <c r="W284" i="4"/>
  <c r="Y284" i="4"/>
  <c r="V265" i="4"/>
  <c r="X265" i="4" s="1"/>
  <c r="V247" i="4"/>
  <c r="W247" i="4"/>
  <c r="Y247" i="4"/>
  <c r="V228" i="4"/>
  <c r="W228" i="4"/>
  <c r="Y228" i="4"/>
  <c r="V209" i="4"/>
  <c r="W209" i="4"/>
  <c r="Y209" i="4"/>
  <c r="V191" i="4"/>
  <c r="W191" i="4"/>
  <c r="Y191" i="4"/>
  <c r="V149" i="4"/>
  <c r="W149" i="4"/>
  <c r="Y149" i="4"/>
  <c r="V131" i="4"/>
  <c r="V90" i="4"/>
  <c r="W90" i="4"/>
  <c r="Y90" i="4"/>
  <c r="V71" i="4"/>
  <c r="W71" i="4"/>
  <c r="Y71" i="4"/>
  <c r="V52" i="4"/>
  <c r="W52" i="4"/>
  <c r="Y52" i="4"/>
  <c r="Y15" i="4"/>
  <c r="W15" i="4"/>
  <c r="V15" i="4"/>
  <c r="D43" i="4"/>
  <c r="E43" i="4"/>
  <c r="F43" i="4"/>
  <c r="G43" i="4"/>
  <c r="H43" i="4"/>
  <c r="I43" i="4"/>
  <c r="J43" i="4"/>
  <c r="K43" i="4"/>
  <c r="L43" i="4"/>
  <c r="N43" i="4"/>
  <c r="O43" i="4"/>
  <c r="P43" i="4"/>
  <c r="Q43" i="4"/>
  <c r="R43" i="4"/>
  <c r="S43" i="4"/>
  <c r="T43" i="4"/>
  <c r="U43" i="4"/>
  <c r="R11" i="5"/>
  <c r="S11" i="5"/>
  <c r="J10" i="27"/>
  <c r="D10" i="27"/>
  <c r="J4" i="27"/>
  <c r="D4" i="27"/>
  <c r="G16" i="5"/>
  <c r="G18" i="5" s="1"/>
  <c r="G24" i="5"/>
  <c r="G39" i="5"/>
  <c r="G40" i="5"/>
  <c r="G63" i="5"/>
  <c r="G70" i="5"/>
  <c r="G99" i="5"/>
  <c r="G118" i="5"/>
  <c r="G131" i="5"/>
  <c r="G143" i="5"/>
  <c r="G155" i="5"/>
  <c r="G157" i="5"/>
  <c r="G173" i="5"/>
  <c r="G175" i="5" s="1"/>
  <c r="G18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D223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D222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D221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D220" i="5"/>
  <c r="P16" i="5"/>
  <c r="F39" i="27"/>
  <c r="J5" i="27"/>
  <c r="J6" i="27"/>
  <c r="J8" i="27"/>
  <c r="J3" i="27"/>
  <c r="D8" i="27"/>
  <c r="D6" i="27"/>
  <c r="D5" i="27"/>
  <c r="D3" i="27"/>
  <c r="V402" i="4" l="1"/>
  <c r="X402" i="4" s="1"/>
  <c r="X284" i="4"/>
  <c r="X247" i="4"/>
  <c r="X228" i="4"/>
  <c r="X209" i="4"/>
  <c r="X191" i="4"/>
  <c r="X149" i="4"/>
  <c r="X90" i="4"/>
  <c r="X71" i="4"/>
  <c r="X52" i="4"/>
  <c r="X15" i="4"/>
  <c r="K226" i="5"/>
  <c r="Q226" i="5"/>
  <c r="M226" i="5"/>
  <c r="P226" i="5"/>
  <c r="F226" i="5"/>
  <c r="L226" i="5"/>
  <c r="E226" i="5"/>
  <c r="O226" i="5"/>
  <c r="N226" i="5"/>
  <c r="D226" i="5"/>
  <c r="H226" i="5"/>
  <c r="J226" i="5"/>
  <c r="I226" i="5"/>
  <c r="G226" i="5"/>
  <c r="M400" i="4" l="1"/>
  <c r="M399" i="4"/>
  <c r="D398" i="4"/>
  <c r="E398" i="4"/>
  <c r="F398" i="4"/>
  <c r="G398" i="4"/>
  <c r="I398" i="4"/>
  <c r="J398" i="4"/>
  <c r="K398" i="4"/>
  <c r="L398" i="4"/>
  <c r="M398" i="4"/>
  <c r="N398" i="4"/>
  <c r="O398" i="4"/>
  <c r="P398" i="4"/>
  <c r="Q398" i="4"/>
  <c r="R398" i="4"/>
  <c r="S398" i="4"/>
  <c r="T398" i="4"/>
  <c r="U398" i="4"/>
  <c r="H398" i="4"/>
  <c r="H399" i="4"/>
  <c r="M401" i="4"/>
  <c r="D401" i="4"/>
  <c r="F401" i="4"/>
  <c r="G401" i="4"/>
  <c r="H401" i="4"/>
  <c r="I401" i="4"/>
  <c r="J401" i="4"/>
  <c r="K401" i="4"/>
  <c r="L401" i="4"/>
  <c r="N401" i="4"/>
  <c r="O401" i="4"/>
  <c r="P401" i="4"/>
  <c r="Q401" i="4"/>
  <c r="R401" i="4"/>
  <c r="S401" i="4"/>
  <c r="T401" i="4"/>
  <c r="U401" i="4"/>
  <c r="E401" i="4"/>
  <c r="V208" i="4"/>
  <c r="W208" i="4"/>
  <c r="Y208" i="4"/>
  <c r="E399" i="4"/>
  <c r="C20" i="29"/>
  <c r="D20" i="29"/>
  <c r="E20" i="29"/>
  <c r="F20" i="29"/>
  <c r="G20" i="29"/>
  <c r="H20" i="29"/>
  <c r="I20" i="29"/>
  <c r="J20" i="29"/>
  <c r="K20" i="29"/>
  <c r="L20" i="29"/>
  <c r="M20" i="29"/>
  <c r="N20" i="29"/>
  <c r="O20" i="29"/>
  <c r="P20" i="29"/>
  <c r="Q20" i="29"/>
  <c r="R20" i="29"/>
  <c r="S20" i="29"/>
  <c r="T20" i="29"/>
  <c r="V343" i="4"/>
  <c r="W343" i="4"/>
  <c r="Y343" i="4"/>
  <c r="E345" i="4"/>
  <c r="F345" i="4"/>
  <c r="G345" i="4"/>
  <c r="H345" i="4"/>
  <c r="I345" i="4"/>
  <c r="J345" i="4"/>
  <c r="K345" i="4"/>
  <c r="L345" i="4"/>
  <c r="M345" i="4"/>
  <c r="N345" i="4"/>
  <c r="O345" i="4"/>
  <c r="P345" i="4"/>
  <c r="Q345" i="4"/>
  <c r="R345" i="4"/>
  <c r="S345" i="4"/>
  <c r="T345" i="4"/>
  <c r="U345" i="4"/>
  <c r="D345" i="4"/>
  <c r="H249" i="4"/>
  <c r="U20" i="29" l="1"/>
  <c r="V20" i="29"/>
  <c r="X208" i="4"/>
  <c r="X20" i="29"/>
  <c r="X343" i="4"/>
  <c r="J9" i="27"/>
  <c r="W20" i="29" l="1"/>
  <c r="D9" i="27"/>
  <c r="S173" i="5"/>
  <c r="D173" i="5"/>
  <c r="E173" i="5"/>
  <c r="F173" i="5"/>
  <c r="H173" i="5"/>
  <c r="I173" i="5"/>
  <c r="J173" i="5"/>
  <c r="K173" i="5"/>
  <c r="L173" i="5"/>
  <c r="M173" i="5"/>
  <c r="N173" i="5"/>
  <c r="O173" i="5"/>
  <c r="P173" i="5"/>
  <c r="Q173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D157" i="5"/>
  <c r="E157" i="5"/>
  <c r="F157" i="5"/>
  <c r="H157" i="5"/>
  <c r="I157" i="5"/>
  <c r="J157" i="5"/>
  <c r="K157" i="5"/>
  <c r="L157" i="5"/>
  <c r="M157" i="5"/>
  <c r="N157" i="5"/>
  <c r="O157" i="5"/>
  <c r="P157" i="5"/>
  <c r="Q157" i="5"/>
  <c r="D118" i="5"/>
  <c r="E118" i="5"/>
  <c r="F118" i="5"/>
  <c r="H118" i="5"/>
  <c r="I118" i="5"/>
  <c r="J118" i="5"/>
  <c r="K118" i="5"/>
  <c r="L118" i="5"/>
  <c r="M118" i="5"/>
  <c r="N118" i="5"/>
  <c r="O118" i="5"/>
  <c r="P118" i="5"/>
  <c r="Q118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D40" i="5"/>
  <c r="E40" i="5"/>
  <c r="F40" i="5"/>
  <c r="H40" i="5"/>
  <c r="I40" i="5"/>
  <c r="J40" i="5"/>
  <c r="K40" i="5"/>
  <c r="L40" i="5"/>
  <c r="M40" i="5"/>
  <c r="N40" i="5"/>
  <c r="O40" i="5"/>
  <c r="P40" i="5"/>
  <c r="Q40" i="5"/>
  <c r="D24" i="5"/>
  <c r="E24" i="5"/>
  <c r="F24" i="5"/>
  <c r="H24" i="5"/>
  <c r="I24" i="5"/>
  <c r="J24" i="5"/>
  <c r="K24" i="5"/>
  <c r="L24" i="5"/>
  <c r="M24" i="5"/>
  <c r="N24" i="5"/>
  <c r="O24" i="5"/>
  <c r="P24" i="5"/>
  <c r="Q24" i="5"/>
  <c r="Q36" i="27"/>
  <c r="Q35" i="27"/>
  <c r="R35" i="27"/>
  <c r="R36" i="27"/>
  <c r="Q37" i="27"/>
  <c r="R37" i="27"/>
  <c r="Q38" i="27"/>
  <c r="R38" i="27"/>
  <c r="Q34" i="27"/>
  <c r="R34" i="27"/>
  <c r="Q33" i="27"/>
  <c r="Q32" i="27"/>
  <c r="D336" i="4"/>
  <c r="E336" i="4"/>
  <c r="F336" i="4"/>
  <c r="G336" i="4"/>
  <c r="H336" i="4"/>
  <c r="I336" i="4"/>
  <c r="J336" i="4"/>
  <c r="K336" i="4"/>
  <c r="L336" i="4"/>
  <c r="M336" i="4"/>
  <c r="N336" i="4"/>
  <c r="O336" i="4"/>
  <c r="P336" i="4"/>
  <c r="Q336" i="4"/>
  <c r="R336" i="4"/>
  <c r="S336" i="4"/>
  <c r="T336" i="4"/>
  <c r="U336" i="4"/>
  <c r="D309" i="4"/>
  <c r="D311" i="4" s="1"/>
  <c r="C24" i="21" s="1"/>
  <c r="E309" i="4"/>
  <c r="E311" i="4" s="1"/>
  <c r="D24" i="21" s="1"/>
  <c r="F309" i="4"/>
  <c r="F311" i="4" s="1"/>
  <c r="E24" i="21" s="1"/>
  <c r="G309" i="4"/>
  <c r="G311" i="4" s="1"/>
  <c r="F24" i="21" s="1"/>
  <c r="H309" i="4"/>
  <c r="H311" i="4" s="1"/>
  <c r="I309" i="4"/>
  <c r="I311" i="4" s="1"/>
  <c r="J309" i="4"/>
  <c r="J311" i="4" s="1"/>
  <c r="I24" i="21" s="1"/>
  <c r="K309" i="4"/>
  <c r="K311" i="4" s="1"/>
  <c r="J24" i="21" s="1"/>
  <c r="L309" i="4"/>
  <c r="L311" i="4" s="1"/>
  <c r="K24" i="21" s="1"/>
  <c r="M309" i="4"/>
  <c r="M311" i="4" s="1"/>
  <c r="L24" i="21" s="1"/>
  <c r="N309" i="4"/>
  <c r="N311" i="4" s="1"/>
  <c r="M24" i="21" s="1"/>
  <c r="O309" i="4"/>
  <c r="O311" i="4" s="1"/>
  <c r="N24" i="21" s="1"/>
  <c r="P309" i="4"/>
  <c r="P311" i="4" s="1"/>
  <c r="O24" i="21" s="1"/>
  <c r="Q309" i="4"/>
  <c r="Q311" i="4" s="1"/>
  <c r="P24" i="21" s="1"/>
  <c r="R309" i="4"/>
  <c r="R311" i="4" s="1"/>
  <c r="Q24" i="21" s="1"/>
  <c r="S309" i="4"/>
  <c r="S311" i="4" s="1"/>
  <c r="R24" i="21" s="1"/>
  <c r="T309" i="4"/>
  <c r="T311" i="4" s="1"/>
  <c r="S24" i="21" s="1"/>
  <c r="U309" i="4"/>
  <c r="U311" i="4" s="1"/>
  <c r="T24" i="21" s="1"/>
  <c r="D294" i="4"/>
  <c r="E294" i="4"/>
  <c r="F294" i="4"/>
  <c r="G294" i="4"/>
  <c r="H294" i="4"/>
  <c r="I294" i="4"/>
  <c r="J294" i="4"/>
  <c r="K294" i="4"/>
  <c r="L294" i="4"/>
  <c r="M294" i="4"/>
  <c r="N294" i="4"/>
  <c r="O294" i="4"/>
  <c r="P294" i="4"/>
  <c r="Q294" i="4"/>
  <c r="R294" i="4"/>
  <c r="S294" i="4"/>
  <c r="T294" i="4"/>
  <c r="U294" i="4"/>
  <c r="D257" i="4"/>
  <c r="E257" i="4"/>
  <c r="F257" i="4"/>
  <c r="G257" i="4"/>
  <c r="H257" i="4"/>
  <c r="I257" i="4"/>
  <c r="J257" i="4"/>
  <c r="K257" i="4"/>
  <c r="L257" i="4"/>
  <c r="M257" i="4"/>
  <c r="N257" i="4"/>
  <c r="O257" i="4"/>
  <c r="P257" i="4"/>
  <c r="Q257" i="4"/>
  <c r="R257" i="4"/>
  <c r="S257" i="4"/>
  <c r="T257" i="4"/>
  <c r="U257" i="4"/>
  <c r="D238" i="4"/>
  <c r="E238" i="4"/>
  <c r="F238" i="4"/>
  <c r="G238" i="4"/>
  <c r="H238" i="4"/>
  <c r="I238" i="4"/>
  <c r="J238" i="4"/>
  <c r="K238" i="4"/>
  <c r="L238" i="4"/>
  <c r="M238" i="4"/>
  <c r="N238" i="4"/>
  <c r="O238" i="4"/>
  <c r="P238" i="4"/>
  <c r="Q238" i="4"/>
  <c r="R238" i="4"/>
  <c r="S238" i="4"/>
  <c r="T238" i="4"/>
  <c r="U238" i="4"/>
  <c r="D219" i="4"/>
  <c r="E219" i="4"/>
  <c r="F219" i="4"/>
  <c r="G219" i="4"/>
  <c r="H219" i="4"/>
  <c r="I219" i="4"/>
  <c r="J219" i="4"/>
  <c r="K219" i="4"/>
  <c r="L219" i="4"/>
  <c r="M219" i="4"/>
  <c r="N219" i="4"/>
  <c r="O219" i="4"/>
  <c r="P219" i="4"/>
  <c r="Q219" i="4"/>
  <c r="R219" i="4"/>
  <c r="S219" i="4"/>
  <c r="T219" i="4"/>
  <c r="U219" i="4"/>
  <c r="D293" i="4"/>
  <c r="E293" i="4"/>
  <c r="F293" i="4"/>
  <c r="G293" i="4"/>
  <c r="H293" i="4"/>
  <c r="I293" i="4"/>
  <c r="J293" i="4"/>
  <c r="K293" i="4"/>
  <c r="L293" i="4"/>
  <c r="M293" i="4"/>
  <c r="N293" i="4"/>
  <c r="O293" i="4"/>
  <c r="P293" i="4"/>
  <c r="Q293" i="4"/>
  <c r="R293" i="4"/>
  <c r="S293" i="4"/>
  <c r="T293" i="4"/>
  <c r="U293" i="4"/>
  <c r="U23" i="27"/>
  <c r="V23" i="27"/>
  <c r="X23" i="27"/>
  <c r="R107" i="5"/>
  <c r="S107" i="5"/>
  <c r="R13" i="5"/>
  <c r="S13" i="5"/>
  <c r="V301" i="4"/>
  <c r="W301" i="4"/>
  <c r="Y301" i="4"/>
  <c r="V283" i="4"/>
  <c r="W283" i="4"/>
  <c r="Y283" i="4"/>
  <c r="V246" i="4"/>
  <c r="W246" i="4"/>
  <c r="Y246" i="4"/>
  <c r="V227" i="4"/>
  <c r="W227" i="4"/>
  <c r="Y227" i="4"/>
  <c r="V190" i="4"/>
  <c r="W190" i="4"/>
  <c r="Y190" i="4"/>
  <c r="V89" i="4"/>
  <c r="W89" i="4"/>
  <c r="Y89" i="4"/>
  <c r="V70" i="4"/>
  <c r="W70" i="4"/>
  <c r="Y70" i="4"/>
  <c r="V51" i="4"/>
  <c r="W51" i="4"/>
  <c r="Y51" i="4"/>
  <c r="V33" i="4"/>
  <c r="W33" i="4"/>
  <c r="Y33" i="4"/>
  <c r="V14" i="4"/>
  <c r="X14" i="4" s="1"/>
  <c r="S172" i="5"/>
  <c r="S175" i="5"/>
  <c r="J131" i="5"/>
  <c r="G47" i="3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D16" i="5"/>
  <c r="E16" i="5"/>
  <c r="F16" i="5"/>
  <c r="H16" i="5"/>
  <c r="R16" i="5" s="1"/>
  <c r="I16" i="5"/>
  <c r="J16" i="5"/>
  <c r="K16" i="5"/>
  <c r="L16" i="5"/>
  <c r="M16" i="5"/>
  <c r="N16" i="5"/>
  <c r="O16" i="5"/>
  <c r="Q16" i="5"/>
  <c r="G48" i="5"/>
  <c r="F46" i="21"/>
  <c r="F45" i="21"/>
  <c r="D143" i="5"/>
  <c r="D145" i="5" s="1"/>
  <c r="E143" i="5"/>
  <c r="E145" i="5" s="1"/>
  <c r="E151" i="5" s="1"/>
  <c r="F143" i="5"/>
  <c r="F145" i="5" s="1"/>
  <c r="G145" i="5"/>
  <c r="F44" i="21" s="1"/>
  <c r="H143" i="5"/>
  <c r="H145" i="5" s="1"/>
  <c r="I143" i="5"/>
  <c r="I145" i="5" s="1"/>
  <c r="J143" i="5"/>
  <c r="J145" i="5" s="1"/>
  <c r="K143" i="5"/>
  <c r="K145" i="5" s="1"/>
  <c r="L143" i="5"/>
  <c r="M143" i="5"/>
  <c r="M145" i="5" s="1"/>
  <c r="N143" i="5"/>
  <c r="N145" i="5" s="1"/>
  <c r="N151" i="5" s="1"/>
  <c r="O143" i="5"/>
  <c r="O145" i="5" s="1"/>
  <c r="O151" i="5" s="1"/>
  <c r="P143" i="5"/>
  <c r="P145" i="5" s="1"/>
  <c r="P151" i="5" s="1"/>
  <c r="Q143" i="5"/>
  <c r="Q145" i="5" s="1"/>
  <c r="P44" i="21" s="1"/>
  <c r="C35" i="21"/>
  <c r="U26" i="27"/>
  <c r="V26" i="27"/>
  <c r="X26" i="27"/>
  <c r="U22" i="27"/>
  <c r="V22" i="27"/>
  <c r="X22" i="27"/>
  <c r="R45" i="5"/>
  <c r="R116" i="5"/>
  <c r="S116" i="5"/>
  <c r="D275" i="4"/>
  <c r="E275" i="4"/>
  <c r="F275" i="4"/>
  <c r="G275" i="4"/>
  <c r="H275" i="4"/>
  <c r="I275" i="4"/>
  <c r="J275" i="4"/>
  <c r="K275" i="4"/>
  <c r="L275" i="4"/>
  <c r="M275" i="4"/>
  <c r="N275" i="4"/>
  <c r="O275" i="4"/>
  <c r="P275" i="4"/>
  <c r="Q275" i="4"/>
  <c r="R275" i="4"/>
  <c r="S275" i="4"/>
  <c r="T275" i="4"/>
  <c r="U275" i="4"/>
  <c r="D201" i="4"/>
  <c r="E201" i="4"/>
  <c r="F201" i="4"/>
  <c r="G201" i="4"/>
  <c r="H201" i="4"/>
  <c r="I201" i="4"/>
  <c r="J201" i="4"/>
  <c r="K201" i="4"/>
  <c r="L201" i="4"/>
  <c r="M201" i="4"/>
  <c r="N201" i="4"/>
  <c r="O201" i="4"/>
  <c r="P201" i="4"/>
  <c r="Q201" i="4"/>
  <c r="R201" i="4"/>
  <c r="S201" i="4"/>
  <c r="T201" i="4"/>
  <c r="U201" i="4"/>
  <c r="D183" i="4"/>
  <c r="E183" i="4"/>
  <c r="F183" i="4"/>
  <c r="G183" i="4"/>
  <c r="H183" i="4"/>
  <c r="I183" i="4"/>
  <c r="J183" i="4"/>
  <c r="K183" i="4"/>
  <c r="L183" i="4"/>
  <c r="M183" i="4"/>
  <c r="N183" i="4"/>
  <c r="O183" i="4"/>
  <c r="P183" i="4"/>
  <c r="Q183" i="4"/>
  <c r="R183" i="4"/>
  <c r="S183" i="4"/>
  <c r="T183" i="4"/>
  <c r="U183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D35" i="4"/>
  <c r="D41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S16" i="5" l="1"/>
  <c r="E215" i="5"/>
  <c r="R173" i="5"/>
  <c r="L215" i="5"/>
  <c r="R24" i="5"/>
  <c r="R87" i="5"/>
  <c r="M215" i="5"/>
  <c r="S87" i="5"/>
  <c r="K215" i="5"/>
  <c r="J215" i="5"/>
  <c r="O215" i="5"/>
  <c r="Q215" i="5"/>
  <c r="N215" i="5"/>
  <c r="I215" i="5"/>
  <c r="G215" i="5"/>
  <c r="P215" i="5"/>
  <c r="F215" i="5"/>
  <c r="D215" i="5"/>
  <c r="H215" i="5"/>
  <c r="R71" i="5"/>
  <c r="O393" i="4"/>
  <c r="Q393" i="4"/>
  <c r="P393" i="4"/>
  <c r="D393" i="4"/>
  <c r="R393" i="4"/>
  <c r="U393" i="4"/>
  <c r="J393" i="4"/>
  <c r="E393" i="4"/>
  <c r="K393" i="4"/>
  <c r="N393" i="4"/>
  <c r="T393" i="4"/>
  <c r="S393" i="4"/>
  <c r="L393" i="4"/>
  <c r="H393" i="4"/>
  <c r="F393" i="4"/>
  <c r="M393" i="4"/>
  <c r="G393" i="4"/>
  <c r="I393" i="4"/>
  <c r="Y238" i="4"/>
  <c r="V238" i="4"/>
  <c r="W238" i="4"/>
  <c r="W23" i="27"/>
  <c r="W257" i="4"/>
  <c r="V257" i="4"/>
  <c r="W401" i="4"/>
  <c r="Y401" i="4"/>
  <c r="V401" i="4"/>
  <c r="Y257" i="4"/>
  <c r="R6" i="5"/>
  <c r="S24" i="5"/>
  <c r="S6" i="5"/>
  <c r="X301" i="4"/>
  <c r="X283" i="4"/>
  <c r="X246" i="4"/>
  <c r="X227" i="4"/>
  <c r="X190" i="4"/>
  <c r="Y311" i="4"/>
  <c r="W7" i="4"/>
  <c r="Y219" i="4"/>
  <c r="V7" i="4"/>
  <c r="V309" i="4"/>
  <c r="W311" i="4"/>
  <c r="H24" i="21"/>
  <c r="V24" i="21" s="1"/>
  <c r="V311" i="4"/>
  <c r="Y7" i="4"/>
  <c r="Y309" i="4"/>
  <c r="G24" i="21"/>
  <c r="X24" i="21" s="1"/>
  <c r="W309" i="4"/>
  <c r="X89" i="4"/>
  <c r="X70" i="4"/>
  <c r="X51" i="4"/>
  <c r="X33" i="4"/>
  <c r="M151" i="5"/>
  <c r="L44" i="21"/>
  <c r="D44" i="21"/>
  <c r="S143" i="5"/>
  <c r="F151" i="5"/>
  <c r="E44" i="21"/>
  <c r="O44" i="21"/>
  <c r="N44" i="21"/>
  <c r="M44" i="21"/>
  <c r="I44" i="21"/>
  <c r="J151" i="5"/>
  <c r="H44" i="21"/>
  <c r="I151" i="5"/>
  <c r="R145" i="5"/>
  <c r="G44" i="21"/>
  <c r="Q44" i="21" s="1"/>
  <c r="H151" i="5"/>
  <c r="C44" i="21"/>
  <c r="D151" i="5"/>
  <c r="K151" i="5"/>
  <c r="J44" i="21"/>
  <c r="Q151" i="5"/>
  <c r="G151" i="5"/>
  <c r="R143" i="5"/>
  <c r="L145" i="5"/>
  <c r="R118" i="5"/>
  <c r="S40" i="5"/>
  <c r="S118" i="5"/>
  <c r="S157" i="5"/>
  <c r="R157" i="5"/>
  <c r="R40" i="5"/>
  <c r="W26" i="27"/>
  <c r="W22" i="27"/>
  <c r="W81" i="4"/>
  <c r="W336" i="4"/>
  <c r="V336" i="4"/>
  <c r="Y43" i="4"/>
  <c r="V201" i="4"/>
  <c r="V183" i="4"/>
  <c r="W141" i="4"/>
  <c r="Y141" i="4"/>
  <c r="Y294" i="4"/>
  <c r="V62" i="4"/>
  <c r="W62" i="4"/>
  <c r="V294" i="4"/>
  <c r="W201" i="4"/>
  <c r="V43" i="4"/>
  <c r="Y81" i="4"/>
  <c r="W43" i="4"/>
  <c r="Y62" i="4"/>
  <c r="W25" i="4"/>
  <c r="Y183" i="4"/>
  <c r="W294" i="4"/>
  <c r="Y336" i="4"/>
  <c r="W183" i="4"/>
  <c r="V25" i="4"/>
  <c r="Y201" i="4"/>
  <c r="W275" i="4"/>
  <c r="V81" i="4"/>
  <c r="V141" i="4"/>
  <c r="V275" i="4"/>
  <c r="W219" i="4"/>
  <c r="Y25" i="4"/>
  <c r="Y275" i="4"/>
  <c r="V219" i="4"/>
  <c r="F36" i="29"/>
  <c r="C10" i="29"/>
  <c r="C6" i="29"/>
  <c r="R180" i="5"/>
  <c r="S180" i="5"/>
  <c r="S106" i="5"/>
  <c r="E110" i="5"/>
  <c r="D39" i="29" s="1"/>
  <c r="F110" i="5"/>
  <c r="E39" i="29" s="1"/>
  <c r="G110" i="5"/>
  <c r="F39" i="29" s="1"/>
  <c r="H110" i="5"/>
  <c r="I110" i="5"/>
  <c r="J110" i="5"/>
  <c r="K110" i="5"/>
  <c r="L110" i="5"/>
  <c r="M110" i="5"/>
  <c r="L39" i="29" s="1"/>
  <c r="N110" i="5"/>
  <c r="M39" i="29" s="1"/>
  <c r="O110" i="5"/>
  <c r="N39" i="29" s="1"/>
  <c r="P110" i="5"/>
  <c r="O39" i="29" s="1"/>
  <c r="Q110" i="5"/>
  <c r="P39" i="29" s="1"/>
  <c r="D110" i="5"/>
  <c r="C39" i="29" s="1"/>
  <c r="R106" i="5"/>
  <c r="E80" i="5"/>
  <c r="D38" i="29" s="1"/>
  <c r="F80" i="5"/>
  <c r="E38" i="29" s="1"/>
  <c r="G80" i="5"/>
  <c r="F38" i="29" s="1"/>
  <c r="H80" i="5"/>
  <c r="I80" i="5"/>
  <c r="J80" i="5"/>
  <c r="I38" i="29" s="1"/>
  <c r="K80" i="5"/>
  <c r="J38" i="29" s="1"/>
  <c r="L80" i="5"/>
  <c r="K38" i="29" s="1"/>
  <c r="M80" i="5"/>
  <c r="L38" i="29" s="1"/>
  <c r="N80" i="5"/>
  <c r="M38" i="29" s="1"/>
  <c r="O80" i="5"/>
  <c r="N38" i="29" s="1"/>
  <c r="P80" i="5"/>
  <c r="O38" i="29" s="1"/>
  <c r="Q80" i="5"/>
  <c r="P38" i="29" s="1"/>
  <c r="D80" i="5"/>
  <c r="C38" i="29" s="1"/>
  <c r="R77" i="5"/>
  <c r="S77" i="5"/>
  <c r="R61" i="5"/>
  <c r="S61" i="5"/>
  <c r="R46" i="5"/>
  <c r="S46" i="5"/>
  <c r="P400" i="4"/>
  <c r="F400" i="4"/>
  <c r="E400" i="4"/>
  <c r="G400" i="4"/>
  <c r="H400" i="4"/>
  <c r="I400" i="4"/>
  <c r="J400" i="4"/>
  <c r="K400" i="4"/>
  <c r="L400" i="4"/>
  <c r="N400" i="4"/>
  <c r="Q400" i="4"/>
  <c r="R400" i="4"/>
  <c r="U400" i="4"/>
  <c r="D400" i="4"/>
  <c r="E372" i="4"/>
  <c r="D26" i="29" s="1"/>
  <c r="F372" i="4"/>
  <c r="E26" i="29" s="1"/>
  <c r="G372" i="4"/>
  <c r="F26" i="29" s="1"/>
  <c r="H372" i="4"/>
  <c r="G26" i="29" s="1"/>
  <c r="I372" i="4"/>
  <c r="H26" i="29" s="1"/>
  <c r="J372" i="4"/>
  <c r="I26" i="29" s="1"/>
  <c r="K372" i="4"/>
  <c r="J26" i="29" s="1"/>
  <c r="L372" i="4"/>
  <c r="K26" i="29" s="1"/>
  <c r="M372" i="4"/>
  <c r="L26" i="29" s="1"/>
  <c r="N372" i="4"/>
  <c r="M26" i="29" s="1"/>
  <c r="O372" i="4"/>
  <c r="N26" i="29" s="1"/>
  <c r="P372" i="4"/>
  <c r="O26" i="29" s="1"/>
  <c r="Q372" i="4"/>
  <c r="P26" i="29" s="1"/>
  <c r="R372" i="4"/>
  <c r="Q26" i="29" s="1"/>
  <c r="S372" i="4"/>
  <c r="R26" i="29" s="1"/>
  <c r="T372" i="4"/>
  <c r="S26" i="29" s="1"/>
  <c r="U372" i="4"/>
  <c r="T26" i="29" s="1"/>
  <c r="D372" i="4"/>
  <c r="C26" i="29" s="1"/>
  <c r="E328" i="4"/>
  <c r="D24" i="29" s="1"/>
  <c r="F328" i="4"/>
  <c r="E24" i="29" s="1"/>
  <c r="G328" i="4"/>
  <c r="F24" i="29" s="1"/>
  <c r="H328" i="4"/>
  <c r="G24" i="29" s="1"/>
  <c r="I328" i="4"/>
  <c r="H24" i="29" s="1"/>
  <c r="J328" i="4"/>
  <c r="I24" i="29" s="1"/>
  <c r="K328" i="4"/>
  <c r="J24" i="29" s="1"/>
  <c r="L328" i="4"/>
  <c r="K24" i="29" s="1"/>
  <c r="M328" i="4"/>
  <c r="L24" i="29" s="1"/>
  <c r="N328" i="4"/>
  <c r="M24" i="29" s="1"/>
  <c r="O328" i="4"/>
  <c r="N24" i="29" s="1"/>
  <c r="P328" i="4"/>
  <c r="O24" i="29" s="1"/>
  <c r="Q328" i="4"/>
  <c r="P24" i="29" s="1"/>
  <c r="R328" i="4"/>
  <c r="Q24" i="29" s="1"/>
  <c r="S328" i="4"/>
  <c r="R24" i="29" s="1"/>
  <c r="T328" i="4"/>
  <c r="S24" i="29" s="1"/>
  <c r="U328" i="4"/>
  <c r="T24" i="29" s="1"/>
  <c r="D328" i="4"/>
  <c r="C24" i="29" s="1"/>
  <c r="V326" i="4"/>
  <c r="W326" i="4"/>
  <c r="Y326" i="4"/>
  <c r="V282" i="4"/>
  <c r="W282" i="4"/>
  <c r="Y282" i="4"/>
  <c r="V264" i="4"/>
  <c r="V245" i="4"/>
  <c r="W245" i="4"/>
  <c r="Y245" i="4"/>
  <c r="V226" i="4"/>
  <c r="W226" i="4"/>
  <c r="Y226" i="4"/>
  <c r="V207" i="4"/>
  <c r="W207" i="4"/>
  <c r="Y207" i="4"/>
  <c r="V189" i="4"/>
  <c r="W189" i="4"/>
  <c r="Y189" i="4"/>
  <c r="V148" i="4"/>
  <c r="W148" i="4"/>
  <c r="Y148" i="4"/>
  <c r="V130" i="4"/>
  <c r="W130" i="4"/>
  <c r="Y130" i="4"/>
  <c r="V88" i="4"/>
  <c r="W88" i="4"/>
  <c r="Y88" i="4"/>
  <c r="V69" i="4"/>
  <c r="W69" i="4"/>
  <c r="Y69" i="4"/>
  <c r="V50" i="4"/>
  <c r="W50" i="4"/>
  <c r="Y50" i="4"/>
  <c r="V32" i="4"/>
  <c r="W32" i="4"/>
  <c r="Y32" i="4"/>
  <c r="R44" i="28"/>
  <c r="Q44" i="28"/>
  <c r="R43" i="28"/>
  <c r="Q43" i="28"/>
  <c r="R42" i="28"/>
  <c r="Q42" i="28"/>
  <c r="R41" i="28"/>
  <c r="Q41" i="28"/>
  <c r="R40" i="28"/>
  <c r="Q40" i="28"/>
  <c r="R39" i="28"/>
  <c r="Q39" i="28"/>
  <c r="R38" i="28"/>
  <c r="Q38" i="28"/>
  <c r="R37" i="28"/>
  <c r="Q37" i="28"/>
  <c r="R36" i="28"/>
  <c r="Q36" i="28"/>
  <c r="R35" i="28"/>
  <c r="Q35" i="28"/>
  <c r="R34" i="28"/>
  <c r="Q34" i="28"/>
  <c r="X28" i="28"/>
  <c r="W28" i="28"/>
  <c r="V28" i="28"/>
  <c r="U28" i="28"/>
  <c r="X27" i="28"/>
  <c r="V27" i="28"/>
  <c r="U27" i="28"/>
  <c r="W27" i="28" s="1"/>
  <c r="X26" i="28"/>
  <c r="V26" i="28"/>
  <c r="U26" i="28"/>
  <c r="W26" i="28" s="1"/>
  <c r="X25" i="28"/>
  <c r="V25" i="28"/>
  <c r="U25" i="28"/>
  <c r="W25" i="28" s="1"/>
  <c r="X24" i="28"/>
  <c r="W24" i="28"/>
  <c r="V24" i="28"/>
  <c r="U24" i="28"/>
  <c r="X23" i="28"/>
  <c r="W23" i="28"/>
  <c r="V23" i="28"/>
  <c r="U23" i="28"/>
  <c r="X22" i="28"/>
  <c r="V22" i="28"/>
  <c r="U22" i="28"/>
  <c r="W22" i="28" s="1"/>
  <c r="X21" i="28"/>
  <c r="V21" i="28"/>
  <c r="U21" i="28"/>
  <c r="W21" i="28" s="1"/>
  <c r="X20" i="28"/>
  <c r="V20" i="28"/>
  <c r="U20" i="28"/>
  <c r="W20" i="28" s="1"/>
  <c r="X19" i="28"/>
  <c r="W19" i="28"/>
  <c r="V19" i="28"/>
  <c r="U19" i="28"/>
  <c r="X18" i="28"/>
  <c r="W18" i="28"/>
  <c r="V18" i="28"/>
  <c r="U18" i="28"/>
  <c r="X17" i="28"/>
  <c r="V17" i="28"/>
  <c r="U17" i="28"/>
  <c r="W17" i="28" s="1"/>
  <c r="X16" i="28"/>
  <c r="V16" i="28"/>
  <c r="U16" i="28"/>
  <c r="W16" i="28" s="1"/>
  <c r="X15" i="28"/>
  <c r="V15" i="28"/>
  <c r="U15" i="28"/>
  <c r="W15" i="28" s="1"/>
  <c r="X14" i="28"/>
  <c r="W14" i="28"/>
  <c r="V14" i="28"/>
  <c r="U14" i="28"/>
  <c r="X13" i="28"/>
  <c r="W13" i="28"/>
  <c r="V13" i="28"/>
  <c r="U13" i="28"/>
  <c r="X12" i="28"/>
  <c r="V12" i="28"/>
  <c r="U12" i="28"/>
  <c r="W12" i="28" s="1"/>
  <c r="X11" i="28"/>
  <c r="V11" i="28"/>
  <c r="U11" i="28"/>
  <c r="W11" i="28" s="1"/>
  <c r="X10" i="28"/>
  <c r="V10" i="28"/>
  <c r="U10" i="28"/>
  <c r="W10" i="28" s="1"/>
  <c r="X9" i="28"/>
  <c r="W9" i="28"/>
  <c r="V9" i="28"/>
  <c r="U9" i="28"/>
  <c r="X8" i="28"/>
  <c r="W8" i="28"/>
  <c r="V8" i="28"/>
  <c r="U8" i="28"/>
  <c r="X7" i="28"/>
  <c r="V7" i="28"/>
  <c r="U7" i="28"/>
  <c r="W7" i="28" s="1"/>
  <c r="X6" i="28"/>
  <c r="V6" i="28"/>
  <c r="U6" i="28"/>
  <c r="W6" i="28" s="1"/>
  <c r="X5" i="28"/>
  <c r="V5" i="28"/>
  <c r="U5" i="28"/>
  <c r="W5" i="28" s="1"/>
  <c r="P39" i="27"/>
  <c r="O39" i="27"/>
  <c r="N39" i="27"/>
  <c r="M39" i="27"/>
  <c r="L39" i="27"/>
  <c r="K39" i="27"/>
  <c r="J39" i="27"/>
  <c r="I39" i="27"/>
  <c r="H39" i="27"/>
  <c r="G39" i="27"/>
  <c r="Q39" i="27" s="1"/>
  <c r="E39" i="27"/>
  <c r="D39" i="27"/>
  <c r="C39" i="27"/>
  <c r="R33" i="27"/>
  <c r="R32" i="27"/>
  <c r="T28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E28" i="27"/>
  <c r="D28" i="27"/>
  <c r="C28" i="27"/>
  <c r="X27" i="27"/>
  <c r="V27" i="27"/>
  <c r="U27" i="27"/>
  <c r="X25" i="27"/>
  <c r="V25" i="27"/>
  <c r="U25" i="27"/>
  <c r="X24" i="27"/>
  <c r="V24" i="27"/>
  <c r="U24" i="27"/>
  <c r="X21" i="27"/>
  <c r="V21" i="27"/>
  <c r="U21" i="27"/>
  <c r="X20" i="27"/>
  <c r="V20" i="27"/>
  <c r="U20" i="27"/>
  <c r="X19" i="27"/>
  <c r="V19" i="27"/>
  <c r="U19" i="27"/>
  <c r="X18" i="27"/>
  <c r="V18" i="27"/>
  <c r="U18" i="27"/>
  <c r="X17" i="27"/>
  <c r="V17" i="27"/>
  <c r="U17" i="27"/>
  <c r="X16" i="27"/>
  <c r="V16" i="27"/>
  <c r="U16" i="27"/>
  <c r="X15" i="27"/>
  <c r="V15" i="27"/>
  <c r="U15" i="27"/>
  <c r="X14" i="27"/>
  <c r="V14" i="27"/>
  <c r="U14" i="27"/>
  <c r="X13" i="27"/>
  <c r="V13" i="27"/>
  <c r="U13" i="27"/>
  <c r="D10" i="6"/>
  <c r="D5" i="6"/>
  <c r="R215" i="5" l="1"/>
  <c r="K39" i="29"/>
  <c r="J39" i="29"/>
  <c r="G39" i="29"/>
  <c r="Q39" i="29" s="1"/>
  <c r="I39" i="29"/>
  <c r="H39" i="29"/>
  <c r="R39" i="29" s="1"/>
  <c r="X238" i="4"/>
  <c r="X257" i="4"/>
  <c r="X401" i="4"/>
  <c r="X311" i="4"/>
  <c r="U24" i="21"/>
  <c r="W24" i="21" s="1"/>
  <c r="X309" i="4"/>
  <c r="V393" i="4"/>
  <c r="X7" i="4"/>
  <c r="Y393" i="4"/>
  <c r="W393" i="4"/>
  <c r="X81" i="4"/>
  <c r="R151" i="5"/>
  <c r="R80" i="5"/>
  <c r="S215" i="5"/>
  <c r="L151" i="5"/>
  <c r="S151" i="5" s="1"/>
  <c r="K44" i="21"/>
  <c r="R44" i="21" s="1"/>
  <c r="S145" i="5"/>
  <c r="R222" i="5"/>
  <c r="S80" i="5"/>
  <c r="G38" i="29"/>
  <c r="Q38" i="29" s="1"/>
  <c r="S222" i="5"/>
  <c r="X336" i="4"/>
  <c r="X183" i="4"/>
  <c r="X62" i="4"/>
  <c r="X201" i="4"/>
  <c r="X275" i="4"/>
  <c r="X141" i="4"/>
  <c r="X219" i="4"/>
  <c r="X43" i="4"/>
  <c r="X189" i="4"/>
  <c r="X294" i="4"/>
  <c r="X25" i="4"/>
  <c r="R39" i="27"/>
  <c r="W27" i="27"/>
  <c r="W24" i="27"/>
  <c r="V400" i="4"/>
  <c r="W400" i="4"/>
  <c r="Y400" i="4"/>
  <c r="W20" i="27"/>
  <c r="W18" i="27"/>
  <c r="W16" i="27"/>
  <c r="W14" i="27"/>
  <c r="R110" i="5"/>
  <c r="H38" i="29"/>
  <c r="R38" i="29" s="1"/>
  <c r="X24" i="29"/>
  <c r="V24" i="29"/>
  <c r="U24" i="29"/>
  <c r="S110" i="5"/>
  <c r="V28" i="27"/>
  <c r="X28" i="27"/>
  <c r="X370" i="4"/>
  <c r="X326" i="4"/>
  <c r="X282" i="4"/>
  <c r="X264" i="4"/>
  <c r="X245" i="4"/>
  <c r="X226" i="4"/>
  <c r="X207" i="4"/>
  <c r="X148" i="4"/>
  <c r="X130" i="4"/>
  <c r="X88" i="4"/>
  <c r="X69" i="4"/>
  <c r="X50" i="4"/>
  <c r="X32" i="4"/>
  <c r="W15" i="27"/>
  <c r="W17" i="27"/>
  <c r="W25" i="27"/>
  <c r="W13" i="27"/>
  <c r="W21" i="27"/>
  <c r="U28" i="27"/>
  <c r="W19" i="27"/>
  <c r="J6" i="6"/>
  <c r="J10" i="6"/>
  <c r="J3" i="6"/>
  <c r="J5" i="6"/>
  <c r="J4" i="6"/>
  <c r="J8" i="6"/>
  <c r="J9" i="6"/>
  <c r="D8" i="6"/>
  <c r="D6" i="6"/>
  <c r="D4" i="6"/>
  <c r="S223" i="5" l="1"/>
  <c r="R223" i="5"/>
  <c r="X393" i="4"/>
  <c r="W24" i="29"/>
  <c r="X400" i="4"/>
  <c r="W28" i="27"/>
  <c r="R179" i="5"/>
  <c r="S179" i="5"/>
  <c r="R105" i="5"/>
  <c r="S105" i="5"/>
  <c r="R76" i="5"/>
  <c r="S76" i="5"/>
  <c r="R60" i="5"/>
  <c r="S60" i="5"/>
  <c r="S12" i="5"/>
  <c r="R12" i="5"/>
  <c r="G399" i="4"/>
  <c r="F399" i="4"/>
  <c r="I399" i="4"/>
  <c r="J399" i="4"/>
  <c r="K399" i="4"/>
  <c r="L399" i="4"/>
  <c r="N399" i="4"/>
  <c r="O399" i="4"/>
  <c r="P399" i="4"/>
  <c r="Q399" i="4"/>
  <c r="R399" i="4"/>
  <c r="S399" i="4"/>
  <c r="T399" i="4"/>
  <c r="U399" i="4"/>
  <c r="D399" i="4"/>
  <c r="D379" i="4"/>
  <c r="E379" i="4"/>
  <c r="F379" i="4"/>
  <c r="G379" i="4"/>
  <c r="H379" i="4"/>
  <c r="I379" i="4"/>
  <c r="J379" i="4"/>
  <c r="K379" i="4"/>
  <c r="L379" i="4"/>
  <c r="M379" i="4"/>
  <c r="N379" i="4"/>
  <c r="O379" i="4"/>
  <c r="P379" i="4"/>
  <c r="Q379" i="4"/>
  <c r="R379" i="4"/>
  <c r="S379" i="4"/>
  <c r="T379" i="4"/>
  <c r="U379" i="4"/>
  <c r="D365" i="4"/>
  <c r="E365" i="4"/>
  <c r="F365" i="4"/>
  <c r="G365" i="4"/>
  <c r="H365" i="4"/>
  <c r="I365" i="4"/>
  <c r="J365" i="4"/>
  <c r="K365" i="4"/>
  <c r="L365" i="4"/>
  <c r="M365" i="4"/>
  <c r="N365" i="4"/>
  <c r="O365" i="4"/>
  <c r="P365" i="4"/>
  <c r="Q365" i="4"/>
  <c r="R365" i="4"/>
  <c r="S365" i="4"/>
  <c r="T365" i="4"/>
  <c r="U365" i="4"/>
  <c r="L351" i="4"/>
  <c r="M351" i="4"/>
  <c r="N351" i="4"/>
  <c r="O351" i="4"/>
  <c r="P351" i="4"/>
  <c r="Q351" i="4"/>
  <c r="R351" i="4"/>
  <c r="S351" i="4"/>
  <c r="T351" i="4"/>
  <c r="U351" i="4"/>
  <c r="D335" i="4"/>
  <c r="E335" i="4"/>
  <c r="F335" i="4"/>
  <c r="G335" i="4"/>
  <c r="H335" i="4"/>
  <c r="I335" i="4"/>
  <c r="J335" i="4"/>
  <c r="K335" i="4"/>
  <c r="L335" i="4"/>
  <c r="M335" i="4"/>
  <c r="N335" i="4"/>
  <c r="O335" i="4"/>
  <c r="P335" i="4"/>
  <c r="Q335" i="4"/>
  <c r="R335" i="4"/>
  <c r="S335" i="4"/>
  <c r="T335" i="4"/>
  <c r="U335" i="4"/>
  <c r="D321" i="4"/>
  <c r="E321" i="4"/>
  <c r="F321" i="4"/>
  <c r="G321" i="4"/>
  <c r="H321" i="4"/>
  <c r="I321" i="4"/>
  <c r="J321" i="4"/>
  <c r="K321" i="4"/>
  <c r="L321" i="4"/>
  <c r="M321" i="4"/>
  <c r="N321" i="4"/>
  <c r="O321" i="4"/>
  <c r="P321" i="4"/>
  <c r="Q321" i="4"/>
  <c r="R321" i="4"/>
  <c r="S321" i="4"/>
  <c r="T321" i="4"/>
  <c r="U321" i="4"/>
  <c r="D274" i="4"/>
  <c r="E274" i="4"/>
  <c r="F274" i="4"/>
  <c r="G274" i="4"/>
  <c r="H274" i="4"/>
  <c r="I274" i="4"/>
  <c r="J274" i="4"/>
  <c r="K274" i="4"/>
  <c r="L274" i="4"/>
  <c r="M274" i="4"/>
  <c r="N274" i="4"/>
  <c r="O274" i="4"/>
  <c r="P274" i="4"/>
  <c r="Q274" i="4"/>
  <c r="R274" i="4"/>
  <c r="S274" i="4"/>
  <c r="T274" i="4"/>
  <c r="U274" i="4"/>
  <c r="D256" i="4"/>
  <c r="E256" i="4"/>
  <c r="F256" i="4"/>
  <c r="G256" i="4"/>
  <c r="H256" i="4"/>
  <c r="I256" i="4"/>
  <c r="J256" i="4"/>
  <c r="K256" i="4"/>
  <c r="L256" i="4"/>
  <c r="M256" i="4"/>
  <c r="N256" i="4"/>
  <c r="O256" i="4"/>
  <c r="P256" i="4"/>
  <c r="Q256" i="4"/>
  <c r="R256" i="4"/>
  <c r="S256" i="4"/>
  <c r="T256" i="4"/>
  <c r="U256" i="4"/>
  <c r="D237" i="4"/>
  <c r="E237" i="4"/>
  <c r="F237" i="4"/>
  <c r="G237" i="4"/>
  <c r="H237" i="4"/>
  <c r="I237" i="4"/>
  <c r="J237" i="4"/>
  <c r="K237" i="4"/>
  <c r="L237" i="4"/>
  <c r="M237" i="4"/>
  <c r="N237" i="4"/>
  <c r="O237" i="4"/>
  <c r="P237" i="4"/>
  <c r="Q237" i="4"/>
  <c r="R237" i="4"/>
  <c r="S237" i="4"/>
  <c r="T237" i="4"/>
  <c r="U237" i="4"/>
  <c r="D218" i="4"/>
  <c r="E218" i="4"/>
  <c r="F218" i="4"/>
  <c r="G218" i="4"/>
  <c r="H218" i="4"/>
  <c r="I218" i="4"/>
  <c r="J218" i="4"/>
  <c r="K218" i="4"/>
  <c r="L218" i="4"/>
  <c r="M218" i="4"/>
  <c r="N218" i="4"/>
  <c r="O218" i="4"/>
  <c r="P218" i="4"/>
  <c r="Q218" i="4"/>
  <c r="R218" i="4"/>
  <c r="S218" i="4"/>
  <c r="T218" i="4"/>
  <c r="U218" i="4"/>
  <c r="D200" i="4"/>
  <c r="E200" i="4"/>
  <c r="F200" i="4"/>
  <c r="G200" i="4"/>
  <c r="H200" i="4"/>
  <c r="I200" i="4"/>
  <c r="J200" i="4"/>
  <c r="K200" i="4"/>
  <c r="L200" i="4"/>
  <c r="M200" i="4"/>
  <c r="N200" i="4"/>
  <c r="O200" i="4"/>
  <c r="P200" i="4"/>
  <c r="Q200" i="4"/>
  <c r="R200" i="4"/>
  <c r="S200" i="4"/>
  <c r="T200" i="4"/>
  <c r="U200" i="4"/>
  <c r="D182" i="4"/>
  <c r="E182" i="4"/>
  <c r="F182" i="4"/>
  <c r="G182" i="4"/>
  <c r="H182" i="4"/>
  <c r="I182" i="4"/>
  <c r="J182" i="4"/>
  <c r="K182" i="4"/>
  <c r="L182" i="4"/>
  <c r="M182" i="4"/>
  <c r="N182" i="4"/>
  <c r="O182" i="4"/>
  <c r="P182" i="4"/>
  <c r="Q182" i="4"/>
  <c r="R182" i="4"/>
  <c r="S182" i="4"/>
  <c r="T182" i="4"/>
  <c r="U182" i="4"/>
  <c r="D169" i="4"/>
  <c r="E169" i="4"/>
  <c r="F169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D6" i="4"/>
  <c r="E6" i="4"/>
  <c r="F6" i="4"/>
  <c r="G6" i="4"/>
  <c r="H6" i="4"/>
  <c r="I6" i="4"/>
  <c r="J6" i="4"/>
  <c r="K6" i="4"/>
  <c r="K392" i="4" s="1"/>
  <c r="L6" i="4"/>
  <c r="L392" i="4" s="1"/>
  <c r="M6" i="4"/>
  <c r="N6" i="4"/>
  <c r="O6" i="4"/>
  <c r="P6" i="4"/>
  <c r="Q6" i="4"/>
  <c r="R6" i="4"/>
  <c r="S6" i="4"/>
  <c r="T6" i="4"/>
  <c r="U6" i="4"/>
  <c r="U392" i="4" s="1"/>
  <c r="D317" i="4"/>
  <c r="E317" i="4"/>
  <c r="F317" i="4"/>
  <c r="G317" i="4"/>
  <c r="H317" i="4"/>
  <c r="I317" i="4"/>
  <c r="J317" i="4"/>
  <c r="K317" i="4"/>
  <c r="L317" i="4"/>
  <c r="M317" i="4"/>
  <c r="N317" i="4"/>
  <c r="O317" i="4"/>
  <c r="P317" i="4"/>
  <c r="Q317" i="4"/>
  <c r="R317" i="4"/>
  <c r="S317" i="4"/>
  <c r="T317" i="4"/>
  <c r="U317" i="4"/>
  <c r="V342" i="4"/>
  <c r="W342" i="4"/>
  <c r="Y342" i="4"/>
  <c r="V300" i="4"/>
  <c r="W300" i="4"/>
  <c r="Y300" i="4"/>
  <c r="V281" i="4"/>
  <c r="W281" i="4"/>
  <c r="Y281" i="4"/>
  <c r="V263" i="4"/>
  <c r="W263" i="4"/>
  <c r="Y263" i="4"/>
  <c r="V244" i="4"/>
  <c r="W244" i="4"/>
  <c r="Y244" i="4"/>
  <c r="E211" i="4"/>
  <c r="D17" i="29" s="1"/>
  <c r="F211" i="4"/>
  <c r="E17" i="29" s="1"/>
  <c r="G211" i="4"/>
  <c r="F17" i="29" s="1"/>
  <c r="H211" i="4"/>
  <c r="G17" i="29" s="1"/>
  <c r="I211" i="4"/>
  <c r="H17" i="29" s="1"/>
  <c r="J211" i="4"/>
  <c r="I17" i="29" s="1"/>
  <c r="K211" i="4"/>
  <c r="J17" i="29" s="1"/>
  <c r="L211" i="4"/>
  <c r="K17" i="29" s="1"/>
  <c r="M211" i="4"/>
  <c r="L17" i="29" s="1"/>
  <c r="N211" i="4"/>
  <c r="M17" i="29" s="1"/>
  <c r="N17" i="29"/>
  <c r="P211" i="4"/>
  <c r="O17" i="29" s="1"/>
  <c r="Q211" i="4"/>
  <c r="P17" i="29" s="1"/>
  <c r="R211" i="4"/>
  <c r="Q17" i="29" s="1"/>
  <c r="S211" i="4"/>
  <c r="R17" i="29" s="1"/>
  <c r="T211" i="4"/>
  <c r="S17" i="29" s="1"/>
  <c r="U211" i="4"/>
  <c r="T17" i="29" s="1"/>
  <c r="D211" i="4"/>
  <c r="C17" i="29" s="1"/>
  <c r="E193" i="4"/>
  <c r="D16" i="29" s="1"/>
  <c r="F193" i="4"/>
  <c r="E16" i="29" s="1"/>
  <c r="G193" i="4"/>
  <c r="F16" i="29" s="1"/>
  <c r="H193" i="4"/>
  <c r="I193" i="4"/>
  <c r="H16" i="29" s="1"/>
  <c r="J193" i="4"/>
  <c r="I16" i="29" s="1"/>
  <c r="K193" i="4"/>
  <c r="J16" i="29" s="1"/>
  <c r="L193" i="4"/>
  <c r="K16" i="29" s="1"/>
  <c r="M193" i="4"/>
  <c r="L16" i="29" s="1"/>
  <c r="N193" i="4"/>
  <c r="M16" i="29" s="1"/>
  <c r="O193" i="4"/>
  <c r="N16" i="29" s="1"/>
  <c r="P193" i="4"/>
  <c r="O16" i="29" s="1"/>
  <c r="Q193" i="4"/>
  <c r="P16" i="29" s="1"/>
  <c r="R193" i="4"/>
  <c r="Q16" i="29" s="1"/>
  <c r="S193" i="4"/>
  <c r="R16" i="29" s="1"/>
  <c r="T193" i="4"/>
  <c r="S16" i="29" s="1"/>
  <c r="U193" i="4"/>
  <c r="T16" i="29" s="1"/>
  <c r="D193" i="4"/>
  <c r="C16" i="29" s="1"/>
  <c r="V147" i="4"/>
  <c r="W147" i="4"/>
  <c r="Y147" i="4"/>
  <c r="V129" i="4"/>
  <c r="W129" i="4"/>
  <c r="Y129" i="4"/>
  <c r="V87" i="4"/>
  <c r="W87" i="4"/>
  <c r="Y87" i="4"/>
  <c r="V68" i="4"/>
  <c r="W68" i="4"/>
  <c r="Y68" i="4"/>
  <c r="V49" i="4"/>
  <c r="W49" i="4"/>
  <c r="Y49" i="4"/>
  <c r="V31" i="4"/>
  <c r="W30" i="4"/>
  <c r="W31" i="4"/>
  <c r="Y31" i="4"/>
  <c r="Y13" i="4"/>
  <c r="W13" i="4"/>
  <c r="V13" i="4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D93" i="5"/>
  <c r="E183" i="5"/>
  <c r="D41" i="29" s="1"/>
  <c r="F183" i="5"/>
  <c r="E41" i="29" s="1"/>
  <c r="F41" i="29"/>
  <c r="H183" i="5"/>
  <c r="G41" i="29" s="1"/>
  <c r="I183" i="5"/>
  <c r="H41" i="29" s="1"/>
  <c r="J183" i="5"/>
  <c r="I41" i="29" s="1"/>
  <c r="K183" i="5"/>
  <c r="J41" i="29" s="1"/>
  <c r="L183" i="5"/>
  <c r="K41" i="29" s="1"/>
  <c r="M183" i="5"/>
  <c r="L41" i="29" s="1"/>
  <c r="N183" i="5"/>
  <c r="M41" i="29" s="1"/>
  <c r="O183" i="5"/>
  <c r="N41" i="29" s="1"/>
  <c r="P183" i="5"/>
  <c r="O41" i="29" s="1"/>
  <c r="Q183" i="5"/>
  <c r="P41" i="29" s="1"/>
  <c r="E63" i="5"/>
  <c r="D37" i="29" s="1"/>
  <c r="F63" i="5"/>
  <c r="E37" i="29" s="1"/>
  <c r="F37" i="29"/>
  <c r="H63" i="5"/>
  <c r="G37" i="29" s="1"/>
  <c r="I63" i="5"/>
  <c r="H37" i="29" s="1"/>
  <c r="J63" i="5"/>
  <c r="I37" i="29" s="1"/>
  <c r="K63" i="5"/>
  <c r="J37" i="29" s="1"/>
  <c r="L63" i="5"/>
  <c r="K37" i="29" s="1"/>
  <c r="M63" i="5"/>
  <c r="L37" i="29" s="1"/>
  <c r="N63" i="5"/>
  <c r="M37" i="29" s="1"/>
  <c r="O63" i="5"/>
  <c r="N37" i="29" s="1"/>
  <c r="P63" i="5"/>
  <c r="O37" i="29" s="1"/>
  <c r="Q63" i="5"/>
  <c r="P37" i="29" s="1"/>
  <c r="D189" i="5"/>
  <c r="E189" i="5"/>
  <c r="F189" i="5"/>
  <c r="H189" i="5"/>
  <c r="R189" i="5" s="1"/>
  <c r="I189" i="5"/>
  <c r="J189" i="5"/>
  <c r="K189" i="5"/>
  <c r="L189" i="5"/>
  <c r="M189" i="5"/>
  <c r="N189" i="5"/>
  <c r="O189" i="5"/>
  <c r="P189" i="5"/>
  <c r="Q189" i="5"/>
  <c r="Q47" i="6"/>
  <c r="R47" i="6"/>
  <c r="Q45" i="6"/>
  <c r="Q44" i="6"/>
  <c r="Q43" i="6"/>
  <c r="Q42" i="6"/>
  <c r="Q41" i="6"/>
  <c r="V12" i="4"/>
  <c r="W12" i="4"/>
  <c r="Y12" i="4"/>
  <c r="V30" i="4"/>
  <c r="Y30" i="4"/>
  <c r="V48" i="4"/>
  <c r="W48" i="4"/>
  <c r="Y48" i="4"/>
  <c r="V67" i="4"/>
  <c r="W67" i="4"/>
  <c r="Y67" i="4"/>
  <c r="V86" i="4"/>
  <c r="W86" i="4"/>
  <c r="Y86" i="4"/>
  <c r="V128" i="4"/>
  <c r="W128" i="4"/>
  <c r="Y128" i="4"/>
  <c r="V146" i="4"/>
  <c r="W146" i="4"/>
  <c r="Y146" i="4"/>
  <c r="V188" i="4"/>
  <c r="W188" i="4"/>
  <c r="Y188" i="4"/>
  <c r="V206" i="4"/>
  <c r="W206" i="4"/>
  <c r="Y206" i="4"/>
  <c r="V224" i="4"/>
  <c r="W224" i="4"/>
  <c r="Y224" i="4"/>
  <c r="V225" i="4"/>
  <c r="W225" i="4"/>
  <c r="Y225" i="4"/>
  <c r="V243" i="4"/>
  <c r="W243" i="4"/>
  <c r="Y243" i="4"/>
  <c r="V262" i="4"/>
  <c r="W262" i="4"/>
  <c r="Y262" i="4"/>
  <c r="V280" i="4"/>
  <c r="W280" i="4"/>
  <c r="Y280" i="4"/>
  <c r="V299" i="4"/>
  <c r="W299" i="4"/>
  <c r="Y299" i="4"/>
  <c r="V328" i="4"/>
  <c r="W328" i="4"/>
  <c r="Y328" i="4"/>
  <c r="V341" i="4"/>
  <c r="W341" i="4"/>
  <c r="Y341" i="4"/>
  <c r="V356" i="4"/>
  <c r="W356" i="4"/>
  <c r="Y356" i="4"/>
  <c r="H286" i="4"/>
  <c r="G22" i="29" s="1"/>
  <c r="G25" i="29"/>
  <c r="D25" i="29"/>
  <c r="E25" i="29"/>
  <c r="F25" i="29"/>
  <c r="H25" i="29"/>
  <c r="I25" i="29"/>
  <c r="J25" i="29"/>
  <c r="K25" i="29"/>
  <c r="L25" i="29"/>
  <c r="M25" i="29"/>
  <c r="N25" i="29"/>
  <c r="O25" i="29"/>
  <c r="P25" i="29"/>
  <c r="Q25" i="29"/>
  <c r="R25" i="29"/>
  <c r="S25" i="29"/>
  <c r="T25" i="29"/>
  <c r="C25" i="29"/>
  <c r="E286" i="4"/>
  <c r="D22" i="29" s="1"/>
  <c r="F286" i="4"/>
  <c r="E22" i="29" s="1"/>
  <c r="G286" i="4"/>
  <c r="F22" i="29" s="1"/>
  <c r="I286" i="4"/>
  <c r="H22" i="29" s="1"/>
  <c r="J286" i="4"/>
  <c r="I22" i="29" s="1"/>
  <c r="K286" i="4"/>
  <c r="J22" i="29" s="1"/>
  <c r="L286" i="4"/>
  <c r="K22" i="29" s="1"/>
  <c r="M286" i="4"/>
  <c r="L22" i="29" s="1"/>
  <c r="N286" i="4"/>
  <c r="M22" i="29" s="1"/>
  <c r="O286" i="4"/>
  <c r="N22" i="29" s="1"/>
  <c r="P286" i="4"/>
  <c r="O22" i="29" s="1"/>
  <c r="Q286" i="4"/>
  <c r="P22" i="29" s="1"/>
  <c r="R286" i="4"/>
  <c r="Q22" i="29" s="1"/>
  <c r="S286" i="4"/>
  <c r="R22" i="29" s="1"/>
  <c r="T286" i="4"/>
  <c r="S22" i="29" s="1"/>
  <c r="U286" i="4"/>
  <c r="T22" i="29" s="1"/>
  <c r="D286" i="4"/>
  <c r="C22" i="29" s="1"/>
  <c r="E267" i="4"/>
  <c r="D21" i="29" s="1"/>
  <c r="F267" i="4"/>
  <c r="E21" i="29" s="1"/>
  <c r="G267" i="4"/>
  <c r="F21" i="29" s="1"/>
  <c r="H267" i="4"/>
  <c r="G21" i="29" s="1"/>
  <c r="I267" i="4"/>
  <c r="H21" i="29" s="1"/>
  <c r="J267" i="4"/>
  <c r="I21" i="29" s="1"/>
  <c r="K267" i="4"/>
  <c r="J21" i="29" s="1"/>
  <c r="L267" i="4"/>
  <c r="K21" i="29" s="1"/>
  <c r="M267" i="4"/>
  <c r="L21" i="29" s="1"/>
  <c r="N267" i="4"/>
  <c r="M21" i="29" s="1"/>
  <c r="O267" i="4"/>
  <c r="N21" i="29" s="1"/>
  <c r="P267" i="4"/>
  <c r="O21" i="29" s="1"/>
  <c r="Q267" i="4"/>
  <c r="P21" i="29" s="1"/>
  <c r="R267" i="4"/>
  <c r="Q21" i="29" s="1"/>
  <c r="S267" i="4"/>
  <c r="R21" i="29" s="1"/>
  <c r="T267" i="4"/>
  <c r="S21" i="29" s="1"/>
  <c r="U267" i="4"/>
  <c r="T21" i="29" s="1"/>
  <c r="D267" i="4"/>
  <c r="C21" i="29" s="1"/>
  <c r="E249" i="4"/>
  <c r="D19" i="29" s="1"/>
  <c r="F249" i="4"/>
  <c r="E19" i="29" s="1"/>
  <c r="G249" i="4"/>
  <c r="F19" i="29" s="1"/>
  <c r="G19" i="29"/>
  <c r="I249" i="4"/>
  <c r="H19" i="29" s="1"/>
  <c r="J249" i="4"/>
  <c r="I19" i="29" s="1"/>
  <c r="K249" i="4"/>
  <c r="J19" i="29" s="1"/>
  <c r="L249" i="4"/>
  <c r="K19" i="29" s="1"/>
  <c r="M249" i="4"/>
  <c r="L19" i="29" s="1"/>
  <c r="M19" i="29"/>
  <c r="O249" i="4"/>
  <c r="N19" i="29" s="1"/>
  <c r="P249" i="4"/>
  <c r="O19" i="29" s="1"/>
  <c r="Q249" i="4"/>
  <c r="P19" i="29" s="1"/>
  <c r="R249" i="4"/>
  <c r="Q19" i="29" s="1"/>
  <c r="S249" i="4"/>
  <c r="R19" i="29" s="1"/>
  <c r="T249" i="4"/>
  <c r="S19" i="29" s="1"/>
  <c r="U249" i="4"/>
  <c r="T19" i="29" s="1"/>
  <c r="D249" i="4"/>
  <c r="C19" i="29" s="1"/>
  <c r="E230" i="4"/>
  <c r="D18" i="29" s="1"/>
  <c r="F230" i="4"/>
  <c r="E18" i="29" s="1"/>
  <c r="G230" i="4"/>
  <c r="F18" i="29" s="1"/>
  <c r="H230" i="4"/>
  <c r="G18" i="29" s="1"/>
  <c r="I230" i="4"/>
  <c r="H18" i="29" s="1"/>
  <c r="J230" i="4"/>
  <c r="I18" i="29" s="1"/>
  <c r="K230" i="4"/>
  <c r="J18" i="29" s="1"/>
  <c r="L230" i="4"/>
  <c r="K18" i="29" s="1"/>
  <c r="M230" i="4"/>
  <c r="L18" i="29" s="1"/>
  <c r="N230" i="4"/>
  <c r="M18" i="29" s="1"/>
  <c r="O230" i="4"/>
  <c r="N18" i="29" s="1"/>
  <c r="P230" i="4"/>
  <c r="O18" i="29" s="1"/>
  <c r="Q230" i="4"/>
  <c r="P18" i="29" s="1"/>
  <c r="R230" i="4"/>
  <c r="Q18" i="29" s="1"/>
  <c r="S230" i="4"/>
  <c r="R18" i="29" s="1"/>
  <c r="T230" i="4"/>
  <c r="S18" i="29" s="1"/>
  <c r="U230" i="4"/>
  <c r="T18" i="29" s="1"/>
  <c r="D230" i="4"/>
  <c r="C18" i="29" s="1"/>
  <c r="E151" i="4"/>
  <c r="D14" i="29" s="1"/>
  <c r="F151" i="4"/>
  <c r="E14" i="29" s="1"/>
  <c r="G151" i="4"/>
  <c r="F14" i="29" s="1"/>
  <c r="H151" i="4"/>
  <c r="G14" i="29" s="1"/>
  <c r="I151" i="4"/>
  <c r="H14" i="29" s="1"/>
  <c r="J151" i="4"/>
  <c r="I14" i="29" s="1"/>
  <c r="K151" i="4"/>
  <c r="J14" i="29" s="1"/>
  <c r="L151" i="4"/>
  <c r="K14" i="29" s="1"/>
  <c r="M151" i="4"/>
  <c r="L14" i="29" s="1"/>
  <c r="N151" i="4"/>
  <c r="M14" i="29" s="1"/>
  <c r="O151" i="4"/>
  <c r="N14" i="29" s="1"/>
  <c r="P151" i="4"/>
  <c r="O14" i="29" s="1"/>
  <c r="Q151" i="4"/>
  <c r="P14" i="29" s="1"/>
  <c r="R151" i="4"/>
  <c r="Q14" i="29" s="1"/>
  <c r="S151" i="4"/>
  <c r="R14" i="29" s="1"/>
  <c r="T151" i="4"/>
  <c r="S14" i="29" s="1"/>
  <c r="U151" i="4"/>
  <c r="T14" i="29" s="1"/>
  <c r="D151" i="4"/>
  <c r="C14" i="29" s="1"/>
  <c r="E133" i="4"/>
  <c r="D12" i="29" s="1"/>
  <c r="F133" i="4"/>
  <c r="E12" i="29" s="1"/>
  <c r="G133" i="4"/>
  <c r="F12" i="29" s="1"/>
  <c r="H133" i="4"/>
  <c r="G12" i="29" s="1"/>
  <c r="I133" i="4"/>
  <c r="H12" i="29" s="1"/>
  <c r="J133" i="4"/>
  <c r="I12" i="29" s="1"/>
  <c r="K133" i="4"/>
  <c r="J12" i="29" s="1"/>
  <c r="L133" i="4"/>
  <c r="K12" i="29" s="1"/>
  <c r="M133" i="4"/>
  <c r="L12" i="29" s="1"/>
  <c r="N133" i="4"/>
  <c r="M12" i="29" s="1"/>
  <c r="O133" i="4"/>
  <c r="N12" i="29" s="1"/>
  <c r="P133" i="4"/>
  <c r="O12" i="29" s="1"/>
  <c r="Q133" i="4"/>
  <c r="P12" i="29" s="1"/>
  <c r="R133" i="4"/>
  <c r="Q12" i="29" s="1"/>
  <c r="S133" i="4"/>
  <c r="R12" i="29" s="1"/>
  <c r="T133" i="4"/>
  <c r="S12" i="29" s="1"/>
  <c r="U133" i="4"/>
  <c r="T12" i="29" s="1"/>
  <c r="D133" i="4"/>
  <c r="C12" i="29" s="1"/>
  <c r="E92" i="4"/>
  <c r="D10" i="29" s="1"/>
  <c r="F92" i="4"/>
  <c r="E10" i="29" s="1"/>
  <c r="G92" i="4"/>
  <c r="F10" i="29" s="1"/>
  <c r="H92" i="4"/>
  <c r="G10" i="29" s="1"/>
  <c r="I92" i="4"/>
  <c r="H10" i="29" s="1"/>
  <c r="J92" i="4"/>
  <c r="I10" i="29" s="1"/>
  <c r="K92" i="4"/>
  <c r="J10" i="29" s="1"/>
  <c r="L92" i="4"/>
  <c r="K10" i="29" s="1"/>
  <c r="M92" i="4"/>
  <c r="L10" i="29" s="1"/>
  <c r="N92" i="4"/>
  <c r="M10" i="29" s="1"/>
  <c r="O92" i="4"/>
  <c r="N10" i="29" s="1"/>
  <c r="P92" i="4"/>
  <c r="O10" i="29" s="1"/>
  <c r="Q92" i="4"/>
  <c r="P10" i="29" s="1"/>
  <c r="R92" i="4"/>
  <c r="Q10" i="29" s="1"/>
  <c r="S92" i="4"/>
  <c r="R10" i="29" s="1"/>
  <c r="T92" i="4"/>
  <c r="S10" i="29" s="1"/>
  <c r="U92" i="4"/>
  <c r="T10" i="29" s="1"/>
  <c r="E73" i="4"/>
  <c r="D8" i="29" s="1"/>
  <c r="F73" i="4"/>
  <c r="E8" i="29" s="1"/>
  <c r="G73" i="4"/>
  <c r="F8" i="29" s="1"/>
  <c r="H73" i="4"/>
  <c r="G8" i="29" s="1"/>
  <c r="I73" i="4"/>
  <c r="H8" i="29" s="1"/>
  <c r="J73" i="4"/>
  <c r="I8" i="29" s="1"/>
  <c r="K73" i="4"/>
  <c r="J8" i="29" s="1"/>
  <c r="L73" i="4"/>
  <c r="K8" i="29" s="1"/>
  <c r="M73" i="4"/>
  <c r="L8" i="29" s="1"/>
  <c r="N73" i="4"/>
  <c r="M8" i="29" s="1"/>
  <c r="O73" i="4"/>
  <c r="N8" i="29" s="1"/>
  <c r="P73" i="4"/>
  <c r="O8" i="29" s="1"/>
  <c r="Q73" i="4"/>
  <c r="P8" i="29" s="1"/>
  <c r="R73" i="4"/>
  <c r="Q8" i="29" s="1"/>
  <c r="S73" i="4"/>
  <c r="R8" i="29" s="1"/>
  <c r="T73" i="4"/>
  <c r="S8" i="29" s="1"/>
  <c r="U73" i="4"/>
  <c r="T8" i="29" s="1"/>
  <c r="D73" i="4"/>
  <c r="C8" i="29" s="1"/>
  <c r="E54" i="4"/>
  <c r="D7" i="29" s="1"/>
  <c r="F54" i="4"/>
  <c r="E7" i="29" s="1"/>
  <c r="G54" i="4"/>
  <c r="F7" i="29" s="1"/>
  <c r="H54" i="4"/>
  <c r="G7" i="29" s="1"/>
  <c r="I54" i="4"/>
  <c r="H7" i="29" s="1"/>
  <c r="J54" i="4"/>
  <c r="I7" i="29" s="1"/>
  <c r="K54" i="4"/>
  <c r="J7" i="29" s="1"/>
  <c r="L54" i="4"/>
  <c r="K7" i="29" s="1"/>
  <c r="M54" i="4"/>
  <c r="L7" i="29" s="1"/>
  <c r="N54" i="4"/>
  <c r="M7" i="29" s="1"/>
  <c r="O54" i="4"/>
  <c r="N7" i="29" s="1"/>
  <c r="P54" i="4"/>
  <c r="O7" i="29" s="1"/>
  <c r="Q54" i="4"/>
  <c r="P7" i="29" s="1"/>
  <c r="R54" i="4"/>
  <c r="Q7" i="29" s="1"/>
  <c r="S54" i="4"/>
  <c r="R7" i="29" s="1"/>
  <c r="T54" i="4"/>
  <c r="S7" i="29" s="1"/>
  <c r="U54" i="4"/>
  <c r="T7" i="29" s="1"/>
  <c r="D54" i="4"/>
  <c r="C7" i="29" s="1"/>
  <c r="T392" i="4" l="1"/>
  <c r="J392" i="4"/>
  <c r="S392" i="4"/>
  <c r="I392" i="4"/>
  <c r="R392" i="4"/>
  <c r="H392" i="4"/>
  <c r="Q392" i="4"/>
  <c r="G392" i="4"/>
  <c r="O392" i="4"/>
  <c r="E392" i="4"/>
  <c r="P392" i="4"/>
  <c r="F392" i="4"/>
  <c r="N392" i="4"/>
  <c r="D392" i="4"/>
  <c r="M392" i="4"/>
  <c r="S189" i="5"/>
  <c r="W317" i="4"/>
  <c r="V317" i="4"/>
  <c r="Y317" i="4"/>
  <c r="Q37" i="29"/>
  <c r="R37" i="29"/>
  <c r="R41" i="29"/>
  <c r="Q41" i="29"/>
  <c r="X224" i="4"/>
  <c r="W399" i="4"/>
  <c r="V7" i="29"/>
  <c r="V25" i="29"/>
  <c r="X17" i="29"/>
  <c r="U17" i="29"/>
  <c r="V12" i="29"/>
  <c r="V22" i="29"/>
  <c r="X10" i="29"/>
  <c r="U10" i="29"/>
  <c r="X21" i="29"/>
  <c r="U21" i="29"/>
  <c r="V16" i="29"/>
  <c r="V19" i="29"/>
  <c r="X18" i="29"/>
  <c r="U18" i="29"/>
  <c r="X7" i="29"/>
  <c r="U7" i="29"/>
  <c r="V14" i="29"/>
  <c r="X14" i="29"/>
  <c r="U14" i="29"/>
  <c r="X12" i="29"/>
  <c r="U12" i="29"/>
  <c r="U25" i="29"/>
  <c r="X25" i="29"/>
  <c r="V17" i="29"/>
  <c r="V10" i="29"/>
  <c r="V21" i="29"/>
  <c r="U22" i="29"/>
  <c r="X22" i="29"/>
  <c r="V8" i="29"/>
  <c r="X19" i="29"/>
  <c r="U19" i="29"/>
  <c r="X8" i="29"/>
  <c r="U8" i="29"/>
  <c r="V18" i="29"/>
  <c r="Y399" i="4"/>
  <c r="Y193" i="4"/>
  <c r="G16" i="29"/>
  <c r="G185" i="5"/>
  <c r="R221" i="5"/>
  <c r="S221" i="5"/>
  <c r="V399" i="4"/>
  <c r="X129" i="4"/>
  <c r="X280" i="4"/>
  <c r="X341" i="4"/>
  <c r="Y267" i="4"/>
  <c r="X356" i="4"/>
  <c r="W211" i="4"/>
  <c r="Y211" i="4"/>
  <c r="X262" i="4"/>
  <c r="X342" i="4"/>
  <c r="X48" i="4"/>
  <c r="X13" i="4"/>
  <c r="W193" i="4"/>
  <c r="Y92" i="4"/>
  <c r="V267" i="4"/>
  <c r="X67" i="4"/>
  <c r="X31" i="4"/>
  <c r="X30" i="4"/>
  <c r="W345" i="4"/>
  <c r="W133" i="4"/>
  <c r="X128" i="4"/>
  <c r="V211" i="4"/>
  <c r="V345" i="4"/>
  <c r="X243" i="4"/>
  <c r="V193" i="4"/>
  <c r="X300" i="4"/>
  <c r="W286" i="4"/>
  <c r="V286" i="4"/>
  <c r="Y286" i="4"/>
  <c r="X281" i="4"/>
  <c r="X263" i="4"/>
  <c r="V249" i="4"/>
  <c r="W249" i="4"/>
  <c r="X244" i="4"/>
  <c r="V230" i="4"/>
  <c r="W230" i="4"/>
  <c r="Y230" i="4"/>
  <c r="X206" i="4"/>
  <c r="X188" i="4"/>
  <c r="W267" i="4"/>
  <c r="W92" i="4"/>
  <c r="X49" i="4"/>
  <c r="X299" i="4"/>
  <c r="Y345" i="4"/>
  <c r="Y249" i="4"/>
  <c r="X87" i="4"/>
  <c r="Y133" i="4"/>
  <c r="V151" i="4"/>
  <c r="Y151" i="4"/>
  <c r="W151" i="4"/>
  <c r="X147" i="4"/>
  <c r="V133" i="4"/>
  <c r="V92" i="4"/>
  <c r="W73" i="4"/>
  <c r="X68" i="4"/>
  <c r="Y73" i="4"/>
  <c r="V73" i="4"/>
  <c r="Y54" i="4"/>
  <c r="V54" i="4"/>
  <c r="W54" i="4"/>
  <c r="X328" i="4"/>
  <c r="X225" i="4"/>
  <c r="X146" i="4"/>
  <c r="X86" i="4"/>
  <c r="X12" i="4"/>
  <c r="E303" i="4"/>
  <c r="D23" i="29" s="1"/>
  <c r="F303" i="4"/>
  <c r="E23" i="29" s="1"/>
  <c r="G303" i="4"/>
  <c r="F23" i="29" s="1"/>
  <c r="H303" i="4"/>
  <c r="G23" i="29" s="1"/>
  <c r="I303" i="4"/>
  <c r="H23" i="29" s="1"/>
  <c r="J303" i="4"/>
  <c r="I23" i="29" s="1"/>
  <c r="K303" i="4"/>
  <c r="J23" i="29" s="1"/>
  <c r="L303" i="4"/>
  <c r="K23" i="29" s="1"/>
  <c r="M303" i="4"/>
  <c r="L23" i="29" s="1"/>
  <c r="N303" i="4"/>
  <c r="M23" i="29" s="1"/>
  <c r="O303" i="4"/>
  <c r="N23" i="29" s="1"/>
  <c r="P303" i="4"/>
  <c r="O23" i="29" s="1"/>
  <c r="Q303" i="4"/>
  <c r="P23" i="29" s="1"/>
  <c r="R303" i="4"/>
  <c r="Q23" i="29" s="1"/>
  <c r="S303" i="4"/>
  <c r="R23" i="29" s="1"/>
  <c r="T303" i="4"/>
  <c r="S23" i="29" s="1"/>
  <c r="U303" i="4"/>
  <c r="T23" i="29" s="1"/>
  <c r="D303" i="4"/>
  <c r="C23" i="29" s="1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14" i="6"/>
  <c r="V29" i="6"/>
  <c r="V20" i="6"/>
  <c r="X20" i="6"/>
  <c r="V18" i="6"/>
  <c r="X18" i="6"/>
  <c r="D159" i="4"/>
  <c r="E159" i="4"/>
  <c r="G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D100" i="4"/>
  <c r="E100" i="4"/>
  <c r="F100" i="4"/>
  <c r="E23" i="21" s="1"/>
  <c r="G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22" i="6"/>
  <c r="X22" i="6"/>
  <c r="Q49" i="6"/>
  <c r="Q50" i="6"/>
  <c r="G51" i="6"/>
  <c r="Q51" i="6" s="1"/>
  <c r="H51" i="6"/>
  <c r="I51" i="6"/>
  <c r="J51" i="6"/>
  <c r="K51" i="6"/>
  <c r="L51" i="6"/>
  <c r="M51" i="6"/>
  <c r="N51" i="6"/>
  <c r="O51" i="6"/>
  <c r="P51" i="6"/>
  <c r="V15" i="6"/>
  <c r="V16" i="6"/>
  <c r="V17" i="6"/>
  <c r="V19" i="6"/>
  <c r="V21" i="6"/>
  <c r="V23" i="6"/>
  <c r="V24" i="6"/>
  <c r="V25" i="6"/>
  <c r="V26" i="6"/>
  <c r="V27" i="6"/>
  <c r="V28" i="6"/>
  <c r="V30" i="6"/>
  <c r="V31" i="6"/>
  <c r="V32" i="6"/>
  <c r="V33" i="6"/>
  <c r="V34" i="6"/>
  <c r="V35" i="6"/>
  <c r="V36" i="6"/>
  <c r="V14" i="6"/>
  <c r="X15" i="6"/>
  <c r="X16" i="6"/>
  <c r="X17" i="6"/>
  <c r="X19" i="6"/>
  <c r="X21" i="6"/>
  <c r="X23" i="6"/>
  <c r="X24" i="6"/>
  <c r="X25" i="6"/>
  <c r="X26" i="6"/>
  <c r="X27" i="6"/>
  <c r="X28" i="6"/>
  <c r="X30" i="6"/>
  <c r="X31" i="6"/>
  <c r="X32" i="6"/>
  <c r="X33" i="6"/>
  <c r="X34" i="6"/>
  <c r="X29" i="6"/>
  <c r="X35" i="6"/>
  <c r="X36" i="6"/>
  <c r="X14" i="6"/>
  <c r="D183" i="5"/>
  <c r="C41" i="29" s="1"/>
  <c r="R183" i="5"/>
  <c r="S178" i="5"/>
  <c r="R178" i="5"/>
  <c r="E165" i="5"/>
  <c r="D40" i="29" s="1"/>
  <c r="F165" i="5"/>
  <c r="E40" i="29" s="1"/>
  <c r="G165" i="5"/>
  <c r="F40" i="29" s="1"/>
  <c r="H165" i="5"/>
  <c r="G40" i="29" s="1"/>
  <c r="I165" i="5"/>
  <c r="H40" i="29" s="1"/>
  <c r="J165" i="5"/>
  <c r="I40" i="29" s="1"/>
  <c r="K165" i="5"/>
  <c r="J40" i="29" s="1"/>
  <c r="L165" i="5"/>
  <c r="K40" i="29" s="1"/>
  <c r="M165" i="5"/>
  <c r="L40" i="29" s="1"/>
  <c r="N165" i="5"/>
  <c r="M40" i="29" s="1"/>
  <c r="O165" i="5"/>
  <c r="N40" i="29" s="1"/>
  <c r="P165" i="5"/>
  <c r="O40" i="29" s="1"/>
  <c r="Q165" i="5"/>
  <c r="P40" i="29" s="1"/>
  <c r="D165" i="5"/>
  <c r="C40" i="29" s="1"/>
  <c r="S162" i="5"/>
  <c r="R162" i="5"/>
  <c r="R59" i="5"/>
  <c r="S59" i="5"/>
  <c r="R63" i="5"/>
  <c r="D63" i="5"/>
  <c r="C37" i="29" s="1"/>
  <c r="E48" i="5"/>
  <c r="D36" i="29" s="1"/>
  <c r="F48" i="5"/>
  <c r="E36" i="29" s="1"/>
  <c r="H48" i="5"/>
  <c r="I48" i="5"/>
  <c r="H36" i="29" s="1"/>
  <c r="J48" i="5"/>
  <c r="I36" i="29" s="1"/>
  <c r="K48" i="5"/>
  <c r="J36" i="29" s="1"/>
  <c r="L48" i="5"/>
  <c r="K36" i="29" s="1"/>
  <c r="M48" i="5"/>
  <c r="L36" i="29" s="1"/>
  <c r="N48" i="5"/>
  <c r="M36" i="29" s="1"/>
  <c r="O48" i="5"/>
  <c r="N36" i="29" s="1"/>
  <c r="P48" i="5"/>
  <c r="O36" i="29" s="1"/>
  <c r="Q48" i="5"/>
  <c r="P36" i="29" s="1"/>
  <c r="D48" i="5"/>
  <c r="C36" i="29" s="1"/>
  <c r="S29" i="5"/>
  <c r="E32" i="5"/>
  <c r="D35" i="29" s="1"/>
  <c r="F32" i="5"/>
  <c r="E35" i="29" s="1"/>
  <c r="G32" i="5"/>
  <c r="F35" i="29" s="1"/>
  <c r="H32" i="5"/>
  <c r="I32" i="5"/>
  <c r="H35" i="29" s="1"/>
  <c r="J32" i="5"/>
  <c r="I35" i="29" s="1"/>
  <c r="K32" i="5"/>
  <c r="J35" i="29" s="1"/>
  <c r="L32" i="5"/>
  <c r="K35" i="29" s="1"/>
  <c r="M32" i="5"/>
  <c r="L35" i="29" s="1"/>
  <c r="N32" i="5"/>
  <c r="M35" i="29" s="1"/>
  <c r="O32" i="5"/>
  <c r="N35" i="29" s="1"/>
  <c r="P32" i="5"/>
  <c r="O35" i="29" s="1"/>
  <c r="Q32" i="5"/>
  <c r="P35" i="29" s="1"/>
  <c r="D32" i="5"/>
  <c r="C35" i="29" s="1"/>
  <c r="D34" i="29"/>
  <c r="E34" i="29"/>
  <c r="F34" i="29"/>
  <c r="G34" i="29"/>
  <c r="H34" i="29"/>
  <c r="I34" i="29"/>
  <c r="J34" i="29"/>
  <c r="K34" i="29"/>
  <c r="L34" i="29"/>
  <c r="M34" i="29"/>
  <c r="N34" i="29"/>
  <c r="O34" i="29"/>
  <c r="P34" i="29"/>
  <c r="C34" i="29"/>
  <c r="G35" i="29" l="1"/>
  <c r="Q35" i="29" s="1"/>
  <c r="R32" i="5"/>
  <c r="X317" i="4"/>
  <c r="K27" i="21"/>
  <c r="L165" i="4"/>
  <c r="R27" i="21"/>
  <c r="S165" i="4"/>
  <c r="D27" i="21"/>
  <c r="E165" i="4"/>
  <c r="L27" i="21"/>
  <c r="M165" i="4"/>
  <c r="T27" i="21"/>
  <c r="U165" i="4"/>
  <c r="Q27" i="21"/>
  <c r="R165" i="4"/>
  <c r="C27" i="21"/>
  <c r="D165" i="4"/>
  <c r="O27" i="21"/>
  <c r="P165" i="4"/>
  <c r="M27" i="21"/>
  <c r="N165" i="4"/>
  <c r="J27" i="21"/>
  <c r="K165" i="4"/>
  <c r="S27" i="21"/>
  <c r="T165" i="4"/>
  <c r="I27" i="21"/>
  <c r="J165" i="4"/>
  <c r="F27" i="21"/>
  <c r="G165" i="4"/>
  <c r="P27" i="21"/>
  <c r="Q165" i="4"/>
  <c r="N27" i="21"/>
  <c r="O165" i="4"/>
  <c r="Q40" i="29"/>
  <c r="R35" i="29"/>
  <c r="R36" i="29"/>
  <c r="R40" i="29"/>
  <c r="Q34" i="29"/>
  <c r="R34" i="29"/>
  <c r="W7" i="29"/>
  <c r="W22" i="29"/>
  <c r="W10" i="29"/>
  <c r="C46" i="29"/>
  <c r="E46" i="29"/>
  <c r="P46" i="29"/>
  <c r="O46" i="29"/>
  <c r="L46" i="29"/>
  <c r="J46" i="29"/>
  <c r="D46" i="29"/>
  <c r="M46" i="29"/>
  <c r="F46" i="29"/>
  <c r="N46" i="29"/>
  <c r="K46" i="29"/>
  <c r="I46" i="29"/>
  <c r="H46" i="29"/>
  <c r="W25" i="29"/>
  <c r="W14" i="29"/>
  <c r="W17" i="29"/>
  <c r="X399" i="4"/>
  <c r="W12" i="29"/>
  <c r="W21" i="29"/>
  <c r="W18" i="29"/>
  <c r="V23" i="29"/>
  <c r="X23" i="29"/>
  <c r="U23" i="29"/>
  <c r="W19" i="29"/>
  <c r="U16" i="29"/>
  <c r="W16" i="29" s="1"/>
  <c r="X16" i="29"/>
  <c r="W8" i="29"/>
  <c r="M106" i="4"/>
  <c r="L23" i="21"/>
  <c r="L106" i="4"/>
  <c r="K23" i="21"/>
  <c r="S106" i="4"/>
  <c r="R23" i="21"/>
  <c r="G106" i="4"/>
  <c r="F23" i="21"/>
  <c r="E106" i="4"/>
  <c r="D23" i="21"/>
  <c r="P106" i="4"/>
  <c r="O23" i="21"/>
  <c r="D106" i="4"/>
  <c r="C23" i="21"/>
  <c r="N106" i="4"/>
  <c r="M23" i="21"/>
  <c r="U106" i="4"/>
  <c r="T23" i="21"/>
  <c r="K106" i="4"/>
  <c r="J23" i="21"/>
  <c r="T106" i="4"/>
  <c r="S23" i="21"/>
  <c r="J106" i="4"/>
  <c r="I23" i="21"/>
  <c r="R106" i="4"/>
  <c r="Q23" i="21"/>
  <c r="Q106" i="4"/>
  <c r="P23" i="21"/>
  <c r="O106" i="4"/>
  <c r="N23" i="21"/>
  <c r="R48" i="5"/>
  <c r="G36" i="29"/>
  <c r="W19" i="6"/>
  <c r="X211" i="4"/>
  <c r="X345" i="4"/>
  <c r="X92" i="4"/>
  <c r="X286" i="4"/>
  <c r="X193" i="4"/>
  <c r="X249" i="4"/>
  <c r="X267" i="4"/>
  <c r="X230" i="4"/>
  <c r="X133" i="4"/>
  <c r="W303" i="4"/>
  <c r="V303" i="4"/>
  <c r="Y303" i="4"/>
  <c r="X151" i="4"/>
  <c r="X73" i="4"/>
  <c r="X54" i="4"/>
  <c r="R226" i="5"/>
  <c r="S226" i="5"/>
  <c r="R165" i="5"/>
  <c r="S220" i="5"/>
  <c r="R220" i="5"/>
  <c r="W21" i="6"/>
  <c r="Y110" i="4"/>
  <c r="V110" i="4"/>
  <c r="V293" i="4"/>
  <c r="Y293" i="4"/>
  <c r="I100" i="4"/>
  <c r="H23" i="21" s="1"/>
  <c r="W98" i="4"/>
  <c r="I159" i="4"/>
  <c r="W157" i="4"/>
  <c r="H159" i="4"/>
  <c r="V157" i="4"/>
  <c r="Y157" i="4"/>
  <c r="V98" i="4"/>
  <c r="Y98" i="4"/>
  <c r="W110" i="4"/>
  <c r="W293" i="4"/>
  <c r="W22" i="6"/>
  <c r="W16" i="6"/>
  <c r="W18" i="6"/>
  <c r="W31" i="6"/>
  <c r="F106" i="4"/>
  <c r="F159" i="4"/>
  <c r="W32" i="6"/>
  <c r="W17" i="6"/>
  <c r="W15" i="6"/>
  <c r="W29" i="6"/>
  <c r="W34" i="6"/>
  <c r="W33" i="6"/>
  <c r="W28" i="6"/>
  <c r="W20" i="6"/>
  <c r="H100" i="4"/>
  <c r="G23" i="21" s="1"/>
  <c r="W14" i="6"/>
  <c r="W30" i="6"/>
  <c r="W23" i="6"/>
  <c r="W24" i="6"/>
  <c r="W35" i="6"/>
  <c r="W25" i="6"/>
  <c r="W27" i="6"/>
  <c r="W36" i="6"/>
  <c r="W26" i="6"/>
  <c r="S183" i="5"/>
  <c r="S165" i="5"/>
  <c r="S48" i="5"/>
  <c r="S32" i="5"/>
  <c r="S63" i="5"/>
  <c r="E27" i="21" l="1"/>
  <c r="F165" i="4"/>
  <c r="G27" i="21"/>
  <c r="H165" i="4"/>
  <c r="H27" i="21"/>
  <c r="I165" i="4"/>
  <c r="G46" i="29"/>
  <c r="Q46" i="29" s="1"/>
  <c r="Q36" i="29"/>
  <c r="R46" i="29"/>
  <c r="W23" i="29"/>
  <c r="U23" i="21"/>
  <c r="X23" i="21"/>
  <c r="V23" i="21"/>
  <c r="X303" i="4"/>
  <c r="W159" i="4"/>
  <c r="X110" i="4"/>
  <c r="X157" i="4"/>
  <c r="V100" i="4"/>
  <c r="Y100" i="4"/>
  <c r="Y159" i="4"/>
  <c r="V159" i="4"/>
  <c r="I106" i="4"/>
  <c r="W106" i="4" s="1"/>
  <c r="W100" i="4"/>
  <c r="X293" i="4"/>
  <c r="X98" i="4"/>
  <c r="H106" i="4"/>
  <c r="R50" i="6"/>
  <c r="E404" i="4"/>
  <c r="E17" i="4"/>
  <c r="D5" i="29" s="1"/>
  <c r="F17" i="4"/>
  <c r="E5" i="29" s="1"/>
  <c r="G17" i="4"/>
  <c r="F5" i="29" s="1"/>
  <c r="H17" i="4"/>
  <c r="G5" i="29" s="1"/>
  <c r="I17" i="4"/>
  <c r="H5" i="29" s="1"/>
  <c r="J17" i="4"/>
  <c r="I5" i="29" s="1"/>
  <c r="K17" i="4"/>
  <c r="J5" i="29" s="1"/>
  <c r="L17" i="4"/>
  <c r="K5" i="29" s="1"/>
  <c r="M17" i="4"/>
  <c r="L5" i="29" s="1"/>
  <c r="N17" i="4"/>
  <c r="M5" i="29" s="1"/>
  <c r="O17" i="4"/>
  <c r="N5" i="29" s="1"/>
  <c r="P17" i="4"/>
  <c r="O5" i="29" s="1"/>
  <c r="P5" i="29"/>
  <c r="R17" i="4"/>
  <c r="Q5" i="29" s="1"/>
  <c r="S17" i="4"/>
  <c r="R5" i="29" s="1"/>
  <c r="T17" i="4"/>
  <c r="S5" i="29" s="1"/>
  <c r="U17" i="4"/>
  <c r="T5" i="29" s="1"/>
  <c r="D17" i="4"/>
  <c r="C5" i="29" s="1"/>
  <c r="C28" i="29" s="1"/>
  <c r="E35" i="4"/>
  <c r="D6" i="29" s="1"/>
  <c r="F35" i="4"/>
  <c r="E6" i="29" s="1"/>
  <c r="G35" i="4"/>
  <c r="F6" i="29" s="1"/>
  <c r="H35" i="4"/>
  <c r="G6" i="29" s="1"/>
  <c r="I35" i="4"/>
  <c r="H6" i="29" s="1"/>
  <c r="J35" i="4"/>
  <c r="I6" i="29" s="1"/>
  <c r="K35" i="4"/>
  <c r="J6" i="29" s="1"/>
  <c r="L35" i="4"/>
  <c r="K6" i="29" s="1"/>
  <c r="M35" i="4"/>
  <c r="L6" i="29" s="1"/>
  <c r="N35" i="4"/>
  <c r="M6" i="29" s="1"/>
  <c r="O35" i="4"/>
  <c r="N6" i="29" s="1"/>
  <c r="P35" i="4"/>
  <c r="O6" i="29" s="1"/>
  <c r="Q35" i="4"/>
  <c r="P6" i="29" s="1"/>
  <c r="R35" i="4"/>
  <c r="Q6" i="29" s="1"/>
  <c r="S35" i="4"/>
  <c r="R6" i="29" s="1"/>
  <c r="T35" i="4"/>
  <c r="S6" i="29" s="1"/>
  <c r="U35" i="4"/>
  <c r="T6" i="29" s="1"/>
  <c r="F404" i="4"/>
  <c r="G404" i="4"/>
  <c r="K404" i="4"/>
  <c r="L404" i="4"/>
  <c r="M404" i="4"/>
  <c r="N404" i="4"/>
  <c r="P404" i="4"/>
  <c r="Q404" i="4"/>
  <c r="R404" i="4"/>
  <c r="S404" i="4"/>
  <c r="T404" i="4"/>
  <c r="U404" i="4"/>
  <c r="D404" i="4"/>
  <c r="D23" i="4"/>
  <c r="D27" i="4" s="1"/>
  <c r="D37" i="4" s="1"/>
  <c r="V27" i="21" l="1"/>
  <c r="U27" i="21"/>
  <c r="W165" i="4"/>
  <c r="X27" i="21"/>
  <c r="Y165" i="4"/>
  <c r="V165" i="4"/>
  <c r="P28" i="29"/>
  <c r="O28" i="29"/>
  <c r="E28" i="29"/>
  <c r="L28" i="29"/>
  <c r="K28" i="29"/>
  <c r="T28" i="29"/>
  <c r="J28" i="29"/>
  <c r="F28" i="29"/>
  <c r="D28" i="29"/>
  <c r="N28" i="29"/>
  <c r="M28" i="29"/>
  <c r="Q28" i="29"/>
  <c r="V6" i="29"/>
  <c r="G28" i="29"/>
  <c r="X5" i="29"/>
  <c r="U5" i="29"/>
  <c r="X6" i="29"/>
  <c r="U6" i="29"/>
  <c r="S28" i="29"/>
  <c r="I28" i="29"/>
  <c r="R28" i="29"/>
  <c r="H28" i="29"/>
  <c r="V5" i="29"/>
  <c r="W23" i="21"/>
  <c r="X159" i="4"/>
  <c r="J404" i="4"/>
  <c r="W398" i="4"/>
  <c r="V35" i="4"/>
  <c r="W35" i="4"/>
  <c r="Y35" i="4"/>
  <c r="V17" i="4"/>
  <c r="W17" i="4"/>
  <c r="Y17" i="4"/>
  <c r="V106" i="4"/>
  <c r="X106" i="4" s="1"/>
  <c r="Y106" i="4"/>
  <c r="X100" i="4"/>
  <c r="H404" i="4"/>
  <c r="V398" i="4"/>
  <c r="Y398" i="4"/>
  <c r="I404" i="4"/>
  <c r="C5" i="21"/>
  <c r="W27" i="21" l="1"/>
  <c r="X165" i="4"/>
  <c r="V28" i="29"/>
  <c r="X28" i="29"/>
  <c r="U28" i="29"/>
  <c r="W5" i="29"/>
  <c r="W6" i="29"/>
  <c r="X398" i="4"/>
  <c r="W404" i="4"/>
  <c r="X35" i="4"/>
  <c r="X17" i="4"/>
  <c r="V404" i="4"/>
  <c r="Y404" i="4"/>
  <c r="R171" i="5"/>
  <c r="D70" i="5"/>
  <c r="E70" i="5"/>
  <c r="F70" i="5"/>
  <c r="H70" i="5"/>
  <c r="I70" i="5"/>
  <c r="J70" i="5"/>
  <c r="K70" i="5"/>
  <c r="L70" i="5"/>
  <c r="M70" i="5"/>
  <c r="N70" i="5"/>
  <c r="O70" i="5"/>
  <c r="P70" i="5"/>
  <c r="Q70" i="5"/>
  <c r="R69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D39" i="5"/>
  <c r="E39" i="5"/>
  <c r="F39" i="5"/>
  <c r="H39" i="5"/>
  <c r="I39" i="5"/>
  <c r="J39" i="5"/>
  <c r="K39" i="5"/>
  <c r="L39" i="5"/>
  <c r="M39" i="5"/>
  <c r="N39" i="5"/>
  <c r="O39" i="5"/>
  <c r="P39" i="5"/>
  <c r="Q39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D171" i="4"/>
  <c r="E171" i="4"/>
  <c r="F171" i="4"/>
  <c r="G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D172" i="5"/>
  <c r="E172" i="5"/>
  <c r="F172" i="5"/>
  <c r="H172" i="5"/>
  <c r="R172" i="5" s="1"/>
  <c r="I172" i="5"/>
  <c r="J172" i="5"/>
  <c r="K172" i="5"/>
  <c r="L172" i="5"/>
  <c r="M172" i="5"/>
  <c r="N172" i="5"/>
  <c r="O172" i="5"/>
  <c r="P172" i="5"/>
  <c r="Q172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D131" i="5"/>
  <c r="E131" i="5"/>
  <c r="F131" i="5"/>
  <c r="H131" i="5"/>
  <c r="I131" i="5"/>
  <c r="K131" i="5"/>
  <c r="L131" i="5"/>
  <c r="M131" i="5"/>
  <c r="N131" i="5"/>
  <c r="O131" i="5"/>
  <c r="P131" i="5"/>
  <c r="Q131" i="5"/>
  <c r="D117" i="5"/>
  <c r="E117" i="5"/>
  <c r="F117" i="5"/>
  <c r="H117" i="5"/>
  <c r="R117" i="5" s="1"/>
  <c r="I117" i="5"/>
  <c r="J117" i="5"/>
  <c r="K117" i="5"/>
  <c r="L117" i="5"/>
  <c r="M117" i="5"/>
  <c r="N117" i="5"/>
  <c r="O117" i="5"/>
  <c r="P117" i="5"/>
  <c r="Q117" i="5"/>
  <c r="G214" i="5"/>
  <c r="D51" i="6"/>
  <c r="E214" i="5" s="1"/>
  <c r="E51" i="6"/>
  <c r="F214" i="5" s="1"/>
  <c r="H214" i="5"/>
  <c r="I214" i="5"/>
  <c r="J214" i="5"/>
  <c r="K214" i="5"/>
  <c r="L214" i="5"/>
  <c r="M214" i="5"/>
  <c r="N214" i="5"/>
  <c r="O214" i="5"/>
  <c r="P214" i="5"/>
  <c r="Q214" i="5"/>
  <c r="C51" i="6"/>
  <c r="D214" i="5" s="1"/>
  <c r="R41" i="6"/>
  <c r="R42" i="6"/>
  <c r="R43" i="6"/>
  <c r="R44" i="6"/>
  <c r="R45" i="6"/>
  <c r="Q46" i="6"/>
  <c r="R46" i="6"/>
  <c r="Q48" i="6"/>
  <c r="R48" i="6"/>
  <c r="R49" i="6"/>
  <c r="D323" i="4"/>
  <c r="C22" i="21" s="1"/>
  <c r="E323" i="4"/>
  <c r="D22" i="21" s="1"/>
  <c r="F323" i="4"/>
  <c r="E22" i="21" s="1"/>
  <c r="G323" i="4"/>
  <c r="J323" i="4"/>
  <c r="I22" i="21" s="1"/>
  <c r="K323" i="4"/>
  <c r="J22" i="21" s="1"/>
  <c r="L323" i="4"/>
  <c r="M323" i="4"/>
  <c r="N323" i="4"/>
  <c r="M22" i="21" s="1"/>
  <c r="O323" i="4"/>
  <c r="N22" i="21" s="1"/>
  <c r="P323" i="4"/>
  <c r="O22" i="21" s="1"/>
  <c r="Q323" i="4"/>
  <c r="R323" i="4"/>
  <c r="Q22" i="21" s="1"/>
  <c r="S323" i="4"/>
  <c r="R22" i="21" s="1"/>
  <c r="T323" i="4"/>
  <c r="S22" i="21" s="1"/>
  <c r="U323" i="4"/>
  <c r="T22" i="21" s="1"/>
  <c r="V6" i="4"/>
  <c r="W6" i="4"/>
  <c r="X6" i="4"/>
  <c r="Y6" i="4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C37" i="6"/>
  <c r="D378" i="4"/>
  <c r="E378" i="4"/>
  <c r="F378" i="4"/>
  <c r="G378" i="4"/>
  <c r="H378" i="4"/>
  <c r="I378" i="4"/>
  <c r="J378" i="4"/>
  <c r="K378" i="4"/>
  <c r="L378" i="4"/>
  <c r="M378" i="4"/>
  <c r="N378" i="4"/>
  <c r="O378" i="4"/>
  <c r="P378" i="4"/>
  <c r="Q378" i="4"/>
  <c r="R378" i="4"/>
  <c r="S378" i="4"/>
  <c r="T378" i="4"/>
  <c r="U378" i="4"/>
  <c r="D364" i="4"/>
  <c r="E364" i="4"/>
  <c r="F364" i="4"/>
  <c r="G364" i="4"/>
  <c r="H364" i="4"/>
  <c r="I364" i="4"/>
  <c r="J364" i="4"/>
  <c r="K364" i="4"/>
  <c r="L364" i="4"/>
  <c r="M364" i="4"/>
  <c r="N364" i="4"/>
  <c r="O364" i="4"/>
  <c r="P364" i="4"/>
  <c r="Q364" i="4"/>
  <c r="R364" i="4"/>
  <c r="S364" i="4"/>
  <c r="T364" i="4"/>
  <c r="U364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D334" i="4"/>
  <c r="E334" i="4"/>
  <c r="F334" i="4"/>
  <c r="G334" i="4"/>
  <c r="H334" i="4"/>
  <c r="I334" i="4"/>
  <c r="J334" i="4"/>
  <c r="K334" i="4"/>
  <c r="L334" i="4"/>
  <c r="M334" i="4"/>
  <c r="N334" i="4"/>
  <c r="P334" i="4"/>
  <c r="Q334" i="4"/>
  <c r="R334" i="4"/>
  <c r="S334" i="4"/>
  <c r="T334" i="4"/>
  <c r="U334" i="4"/>
  <c r="D292" i="4"/>
  <c r="D296" i="4" s="1"/>
  <c r="E292" i="4"/>
  <c r="F292" i="4"/>
  <c r="G292" i="4"/>
  <c r="H292" i="4"/>
  <c r="I292" i="4"/>
  <c r="J292" i="4"/>
  <c r="K292" i="4"/>
  <c r="L292" i="4"/>
  <c r="M292" i="4"/>
  <c r="N292" i="4"/>
  <c r="O292" i="4"/>
  <c r="P292" i="4"/>
  <c r="Q292" i="4"/>
  <c r="R292" i="4"/>
  <c r="S292" i="4"/>
  <c r="T292" i="4"/>
  <c r="U292" i="4"/>
  <c r="D273" i="4"/>
  <c r="E273" i="4"/>
  <c r="F273" i="4"/>
  <c r="G273" i="4"/>
  <c r="H273" i="4"/>
  <c r="I273" i="4"/>
  <c r="J273" i="4"/>
  <c r="K273" i="4"/>
  <c r="L273" i="4"/>
  <c r="M273" i="4"/>
  <c r="N273" i="4"/>
  <c r="O273" i="4"/>
  <c r="P273" i="4"/>
  <c r="Q273" i="4"/>
  <c r="R273" i="4"/>
  <c r="S273" i="4"/>
  <c r="T273" i="4"/>
  <c r="U273" i="4"/>
  <c r="D255" i="4"/>
  <c r="E255" i="4"/>
  <c r="F255" i="4"/>
  <c r="G255" i="4"/>
  <c r="H255" i="4"/>
  <c r="I255" i="4"/>
  <c r="J255" i="4"/>
  <c r="K255" i="4"/>
  <c r="L255" i="4"/>
  <c r="M255" i="4"/>
  <c r="N255" i="4"/>
  <c r="O255" i="4"/>
  <c r="P255" i="4"/>
  <c r="Q255" i="4"/>
  <c r="R255" i="4"/>
  <c r="S255" i="4"/>
  <c r="T255" i="4"/>
  <c r="U255" i="4"/>
  <c r="D236" i="4"/>
  <c r="E236" i="4"/>
  <c r="F236" i="4"/>
  <c r="G236" i="4"/>
  <c r="H236" i="4"/>
  <c r="I236" i="4"/>
  <c r="J236" i="4"/>
  <c r="K236" i="4"/>
  <c r="L236" i="4"/>
  <c r="M236" i="4"/>
  <c r="N236" i="4"/>
  <c r="O236" i="4"/>
  <c r="P236" i="4"/>
  <c r="Q236" i="4"/>
  <c r="R236" i="4"/>
  <c r="S236" i="4"/>
  <c r="T236" i="4"/>
  <c r="U236" i="4"/>
  <c r="D217" i="4"/>
  <c r="E217" i="4"/>
  <c r="F217" i="4"/>
  <c r="G217" i="4"/>
  <c r="H217" i="4"/>
  <c r="I217" i="4"/>
  <c r="J217" i="4"/>
  <c r="K217" i="4"/>
  <c r="L217" i="4"/>
  <c r="M217" i="4"/>
  <c r="N217" i="4"/>
  <c r="O217" i="4"/>
  <c r="P217" i="4"/>
  <c r="Q217" i="4"/>
  <c r="R217" i="4"/>
  <c r="S217" i="4"/>
  <c r="T217" i="4"/>
  <c r="U217" i="4"/>
  <c r="D199" i="4"/>
  <c r="E199" i="4"/>
  <c r="F199" i="4"/>
  <c r="G199" i="4"/>
  <c r="H199" i="4"/>
  <c r="I199" i="4"/>
  <c r="J199" i="4"/>
  <c r="K199" i="4"/>
  <c r="L199" i="4"/>
  <c r="M199" i="4"/>
  <c r="N199" i="4"/>
  <c r="O199" i="4"/>
  <c r="P199" i="4"/>
  <c r="Q199" i="4"/>
  <c r="R199" i="4"/>
  <c r="S199" i="4"/>
  <c r="T199" i="4"/>
  <c r="U199" i="4"/>
  <c r="D181" i="4"/>
  <c r="E181" i="4"/>
  <c r="F181" i="4"/>
  <c r="G181" i="4"/>
  <c r="H181" i="4"/>
  <c r="I181" i="4"/>
  <c r="J181" i="4"/>
  <c r="K181" i="4"/>
  <c r="L181" i="4"/>
  <c r="M181" i="4"/>
  <c r="N181" i="4"/>
  <c r="O181" i="4"/>
  <c r="P181" i="4"/>
  <c r="Q181" i="4"/>
  <c r="R181" i="4"/>
  <c r="S181" i="4"/>
  <c r="T181" i="4"/>
  <c r="U181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30" i="3"/>
  <c r="V29" i="3"/>
  <c r="V28" i="3"/>
  <c r="V27" i="3"/>
  <c r="W27" i="3" s="1"/>
  <c r="V26" i="3"/>
  <c r="V25" i="3"/>
  <c r="V24" i="3"/>
  <c r="V23" i="3"/>
  <c r="V22" i="3"/>
  <c r="V21" i="3"/>
  <c r="V20" i="3"/>
  <c r="V19" i="3"/>
  <c r="V18" i="3"/>
  <c r="V17" i="3"/>
  <c r="V16" i="3"/>
  <c r="W16" i="3" s="1"/>
  <c r="V15" i="3"/>
  <c r="U15" i="3"/>
  <c r="U18" i="3"/>
  <c r="U19" i="3"/>
  <c r="U20" i="3"/>
  <c r="U21" i="3"/>
  <c r="U22" i="3"/>
  <c r="U23" i="3"/>
  <c r="U24" i="3"/>
  <c r="U25" i="3"/>
  <c r="U26" i="3"/>
  <c r="U28" i="3"/>
  <c r="U30" i="3"/>
  <c r="C31" i="3"/>
  <c r="Q45" i="3"/>
  <c r="Q46" i="3"/>
  <c r="D5" i="3"/>
  <c r="J8" i="3"/>
  <c r="J9" i="3"/>
  <c r="J10" i="3"/>
  <c r="W28" i="29" l="1"/>
  <c r="R23" i="5"/>
  <c r="R214" i="5"/>
  <c r="R100" i="5"/>
  <c r="R131" i="5"/>
  <c r="R70" i="5"/>
  <c r="S214" i="5"/>
  <c r="S100" i="5"/>
  <c r="S23" i="5"/>
  <c r="S131" i="5"/>
  <c r="R39" i="5"/>
  <c r="R156" i="5"/>
  <c r="S39" i="5"/>
  <c r="S156" i="5"/>
  <c r="S117" i="5"/>
  <c r="E391" i="4"/>
  <c r="Q330" i="4"/>
  <c r="P22" i="21"/>
  <c r="P177" i="4"/>
  <c r="O25" i="21"/>
  <c r="N177" i="4"/>
  <c r="M25" i="21"/>
  <c r="L177" i="4"/>
  <c r="K25" i="21"/>
  <c r="G330" i="4"/>
  <c r="F22" i="21"/>
  <c r="Q177" i="4"/>
  <c r="P25" i="21"/>
  <c r="E177" i="4"/>
  <c r="D25" i="21"/>
  <c r="D177" i="4"/>
  <c r="C25" i="21"/>
  <c r="O177" i="4"/>
  <c r="N25" i="21"/>
  <c r="D305" i="4"/>
  <c r="C14" i="21"/>
  <c r="M330" i="4"/>
  <c r="L22" i="21"/>
  <c r="U177" i="4"/>
  <c r="T25" i="21"/>
  <c r="K177" i="4"/>
  <c r="J25" i="21"/>
  <c r="M177" i="4"/>
  <c r="L25" i="21"/>
  <c r="L330" i="4"/>
  <c r="K22" i="21"/>
  <c r="T177" i="4"/>
  <c r="S25" i="21"/>
  <c r="J177" i="4"/>
  <c r="I25" i="21"/>
  <c r="S177" i="4"/>
  <c r="R25" i="21"/>
  <c r="G177" i="4"/>
  <c r="F25" i="21"/>
  <c r="R177" i="4"/>
  <c r="Q25" i="21"/>
  <c r="F177" i="4"/>
  <c r="E25" i="21"/>
  <c r="L391" i="4"/>
  <c r="X404" i="4"/>
  <c r="W334" i="4"/>
  <c r="V60" i="4"/>
  <c r="Y60" i="4"/>
  <c r="W292" i="4"/>
  <c r="V217" i="4"/>
  <c r="Y217" i="4"/>
  <c r="V334" i="4"/>
  <c r="Y334" i="4"/>
  <c r="W199" i="4"/>
  <c r="Y41" i="4"/>
  <c r="V41" i="4"/>
  <c r="V199" i="4"/>
  <c r="Y199" i="4"/>
  <c r="V292" i="4"/>
  <c r="Y292" i="4"/>
  <c r="W41" i="4"/>
  <c r="V122" i="4"/>
  <c r="Y122" i="4"/>
  <c r="W181" i="4"/>
  <c r="W273" i="4"/>
  <c r="W378" i="4"/>
  <c r="W23" i="4"/>
  <c r="V181" i="4"/>
  <c r="Y181" i="4"/>
  <c r="V273" i="4"/>
  <c r="Y273" i="4"/>
  <c r="V378" i="4"/>
  <c r="Y378" i="4"/>
  <c r="Y79" i="4"/>
  <c r="V79" i="4"/>
  <c r="Y139" i="4"/>
  <c r="V139" i="4"/>
  <c r="Y364" i="4"/>
  <c r="V364" i="4"/>
  <c r="V236" i="4"/>
  <c r="Y236" i="4"/>
  <c r="W60" i="4"/>
  <c r="W217" i="4"/>
  <c r="Y23" i="4"/>
  <c r="V23" i="4"/>
  <c r="W139" i="4"/>
  <c r="W255" i="4"/>
  <c r="W364" i="4"/>
  <c r="V255" i="4"/>
  <c r="Y255" i="4"/>
  <c r="W122" i="4"/>
  <c r="W236" i="4"/>
  <c r="W79" i="4"/>
  <c r="W365" i="4"/>
  <c r="W42" i="4"/>
  <c r="W200" i="4"/>
  <c r="Y42" i="4"/>
  <c r="V42" i="4"/>
  <c r="W237" i="4"/>
  <c r="W274" i="4"/>
  <c r="Y61" i="4"/>
  <c r="V61" i="4"/>
  <c r="V182" i="4"/>
  <c r="Y182" i="4"/>
  <c r="Y335" i="4"/>
  <c r="V335" i="4"/>
  <c r="Y123" i="4"/>
  <c r="V123" i="4"/>
  <c r="V379" i="4"/>
  <c r="Y379" i="4"/>
  <c r="I323" i="4"/>
  <c r="W321" i="4"/>
  <c r="H323" i="4"/>
  <c r="V321" i="4"/>
  <c r="Y321" i="4"/>
  <c r="V237" i="4"/>
  <c r="Y237" i="4"/>
  <c r="Y351" i="4"/>
  <c r="V351" i="4"/>
  <c r="V274" i="4"/>
  <c r="Y274" i="4"/>
  <c r="V365" i="4"/>
  <c r="Y365" i="4"/>
  <c r="W218" i="4"/>
  <c r="W256" i="4"/>
  <c r="W140" i="4"/>
  <c r="W80" i="4"/>
  <c r="I171" i="4"/>
  <c r="H25" i="21" s="1"/>
  <c r="W169" i="4"/>
  <c r="V218" i="4"/>
  <c r="Y218" i="4"/>
  <c r="H171" i="4"/>
  <c r="G25" i="21" s="1"/>
  <c r="V169" i="4"/>
  <c r="Y169" i="4"/>
  <c r="Y24" i="4"/>
  <c r="V24" i="4"/>
  <c r="W351" i="4"/>
  <c r="V256" i="4"/>
  <c r="Y256" i="4"/>
  <c r="V140" i="4"/>
  <c r="Y140" i="4"/>
  <c r="Y80" i="4"/>
  <c r="V80" i="4"/>
  <c r="V200" i="4"/>
  <c r="Y200" i="4"/>
  <c r="W24" i="4"/>
  <c r="W61" i="4"/>
  <c r="W182" i="4"/>
  <c r="W335" i="4"/>
  <c r="W123" i="4"/>
  <c r="W379" i="4"/>
  <c r="V37" i="6"/>
  <c r="U37" i="6"/>
  <c r="X37" i="6"/>
  <c r="R83" i="4"/>
  <c r="H83" i="4"/>
  <c r="G17" i="21" s="1"/>
  <c r="P83" i="4"/>
  <c r="F83" i="4"/>
  <c r="D381" i="4"/>
  <c r="C15" i="21" s="1"/>
  <c r="N83" i="4"/>
  <c r="O83" i="4"/>
  <c r="E83" i="4"/>
  <c r="D83" i="4"/>
  <c r="T83" i="4"/>
  <c r="S83" i="4"/>
  <c r="I83" i="4"/>
  <c r="H17" i="21" s="1"/>
  <c r="Q83" i="4"/>
  <c r="G83" i="4"/>
  <c r="J83" i="4"/>
  <c r="M83" i="4"/>
  <c r="L83" i="4"/>
  <c r="U83" i="4"/>
  <c r="K83" i="4"/>
  <c r="W15" i="3"/>
  <c r="W25" i="3"/>
  <c r="W18" i="3"/>
  <c r="W19" i="3"/>
  <c r="W28" i="3"/>
  <c r="W20" i="3"/>
  <c r="W23" i="3"/>
  <c r="W30" i="3"/>
  <c r="W21" i="3"/>
  <c r="W24" i="3"/>
  <c r="W22" i="3"/>
  <c r="R51" i="6"/>
  <c r="S330" i="4"/>
  <c r="U391" i="4"/>
  <c r="M391" i="4"/>
  <c r="W29" i="3"/>
  <c r="T391" i="4"/>
  <c r="J391" i="4"/>
  <c r="S391" i="4"/>
  <c r="I391" i="4"/>
  <c r="N391" i="4"/>
  <c r="F391" i="4"/>
  <c r="K391" i="4"/>
  <c r="W17" i="3"/>
  <c r="H391" i="4"/>
  <c r="D391" i="4"/>
  <c r="P391" i="4"/>
  <c r="O391" i="4"/>
  <c r="R391" i="4"/>
  <c r="W26" i="3"/>
  <c r="Q391" i="4"/>
  <c r="G391" i="4"/>
  <c r="D240" i="4"/>
  <c r="J330" i="4"/>
  <c r="T330" i="4"/>
  <c r="N330" i="4"/>
  <c r="E330" i="4"/>
  <c r="O330" i="4"/>
  <c r="D330" i="4"/>
  <c r="F330" i="4"/>
  <c r="P330" i="4"/>
  <c r="R330" i="4"/>
  <c r="K330" i="4"/>
  <c r="U330" i="4"/>
  <c r="J3" i="3"/>
  <c r="J6" i="3"/>
  <c r="J5" i="3"/>
  <c r="J4" i="3"/>
  <c r="D10" i="3"/>
  <c r="D9" i="3"/>
  <c r="D4" i="3"/>
  <c r="X61" i="4" l="1"/>
  <c r="X122" i="4"/>
  <c r="X139" i="4"/>
  <c r="E395" i="4"/>
  <c r="E406" i="4" s="1"/>
  <c r="X25" i="21"/>
  <c r="U25" i="21"/>
  <c r="L94" i="4"/>
  <c r="K17" i="21"/>
  <c r="J94" i="4"/>
  <c r="I17" i="21"/>
  <c r="G94" i="4"/>
  <c r="F17" i="21"/>
  <c r="Q94" i="4"/>
  <c r="P17" i="21"/>
  <c r="F94" i="4"/>
  <c r="E17" i="21"/>
  <c r="X17" i="21" s="1"/>
  <c r="S94" i="4"/>
  <c r="R17" i="21"/>
  <c r="T94" i="4"/>
  <c r="S17" i="21"/>
  <c r="R94" i="4"/>
  <c r="Q17" i="21"/>
  <c r="X42" i="4"/>
  <c r="K94" i="4"/>
  <c r="J17" i="21"/>
  <c r="D94" i="4"/>
  <c r="C17" i="21"/>
  <c r="O94" i="4"/>
  <c r="N17" i="21"/>
  <c r="M94" i="4"/>
  <c r="L17" i="21"/>
  <c r="N94" i="4"/>
  <c r="M17" i="21"/>
  <c r="W323" i="4"/>
  <c r="H22" i="21"/>
  <c r="V22" i="21" s="1"/>
  <c r="D387" i="4"/>
  <c r="D251" i="4"/>
  <c r="C16" i="21"/>
  <c r="V25" i="21"/>
  <c r="P94" i="4"/>
  <c r="O17" i="21"/>
  <c r="U94" i="4"/>
  <c r="T17" i="21"/>
  <c r="E94" i="4"/>
  <c r="D17" i="21"/>
  <c r="H330" i="4"/>
  <c r="V330" i="4" s="1"/>
  <c r="G22" i="21"/>
  <c r="X181" i="4"/>
  <c r="X364" i="4"/>
  <c r="X351" i="4"/>
  <c r="X140" i="4"/>
  <c r="X334" i="4"/>
  <c r="X378" i="4"/>
  <c r="X255" i="4"/>
  <c r="X292" i="4"/>
  <c r="X182" i="4"/>
  <c r="X23" i="4"/>
  <c r="X79" i="4"/>
  <c r="X273" i="4"/>
  <c r="X236" i="4"/>
  <c r="X217" i="4"/>
  <c r="X199" i="4"/>
  <c r="X60" i="4"/>
  <c r="W391" i="4"/>
  <c r="X41" i="4"/>
  <c r="X365" i="4"/>
  <c r="I330" i="4"/>
  <c r="W330" i="4" s="1"/>
  <c r="X80" i="4"/>
  <c r="X169" i="4"/>
  <c r="X321" i="4"/>
  <c r="W392" i="4"/>
  <c r="X200" i="4"/>
  <c r="X274" i="4"/>
  <c r="X256" i="4"/>
  <c r="X237" i="4"/>
  <c r="X218" i="4"/>
  <c r="X335" i="4"/>
  <c r="H94" i="4"/>
  <c r="V83" i="4"/>
  <c r="Y83" i="4"/>
  <c r="I177" i="4"/>
  <c r="W177" i="4" s="1"/>
  <c r="W171" i="4"/>
  <c r="X379" i="4"/>
  <c r="H177" i="4"/>
  <c r="V171" i="4"/>
  <c r="Y171" i="4"/>
  <c r="X123" i="4"/>
  <c r="V323" i="4"/>
  <c r="Y323" i="4"/>
  <c r="W83" i="4"/>
  <c r="X24" i="4"/>
  <c r="Y391" i="4"/>
  <c r="V391" i="4"/>
  <c r="Y392" i="4"/>
  <c r="V392" i="4"/>
  <c r="W37" i="6"/>
  <c r="I94" i="4"/>
  <c r="T395" i="4"/>
  <c r="T406" i="4" s="1"/>
  <c r="G395" i="4"/>
  <c r="G406" i="4" s="1"/>
  <c r="F395" i="4"/>
  <c r="F406" i="4" s="1"/>
  <c r="P395" i="4"/>
  <c r="P406" i="4" s="1"/>
  <c r="U395" i="4"/>
  <c r="U406" i="4" s="1"/>
  <c r="D395" i="4"/>
  <c r="D406" i="4" s="1"/>
  <c r="Q395" i="4"/>
  <c r="Q406" i="4" s="1"/>
  <c r="H395" i="4"/>
  <c r="L395" i="4"/>
  <c r="L406" i="4" s="1"/>
  <c r="R395" i="4"/>
  <c r="R406" i="4" s="1"/>
  <c r="O395" i="4"/>
  <c r="O406" i="4" s="1"/>
  <c r="M395" i="4"/>
  <c r="M406" i="4" s="1"/>
  <c r="N395" i="4"/>
  <c r="N406" i="4" s="1"/>
  <c r="I395" i="4"/>
  <c r="S395" i="4"/>
  <c r="S406" i="4" s="1"/>
  <c r="K395" i="4"/>
  <c r="K406" i="4" s="1"/>
  <c r="J395" i="4"/>
  <c r="J406" i="4" s="1"/>
  <c r="D99" i="5"/>
  <c r="E99" i="5"/>
  <c r="F99" i="5"/>
  <c r="H99" i="5"/>
  <c r="R99" i="5" s="1"/>
  <c r="I99" i="5"/>
  <c r="J99" i="5"/>
  <c r="K99" i="5"/>
  <c r="L99" i="5"/>
  <c r="M99" i="5"/>
  <c r="N99" i="5"/>
  <c r="O99" i="5"/>
  <c r="P99" i="5"/>
  <c r="Q99" i="5"/>
  <c r="Q41" i="3"/>
  <c r="S99" i="5" l="1"/>
  <c r="U17" i="21"/>
  <c r="W25" i="21"/>
  <c r="Y330" i="4"/>
  <c r="X323" i="4"/>
  <c r="X22" i="21"/>
  <c r="U22" i="21"/>
  <c r="W22" i="21" s="1"/>
  <c r="W94" i="4"/>
  <c r="V17" i="21"/>
  <c r="X391" i="4"/>
  <c r="X330" i="4"/>
  <c r="X392" i="4"/>
  <c r="X171" i="4"/>
  <c r="X83" i="4"/>
  <c r="V94" i="4"/>
  <c r="Y94" i="4"/>
  <c r="Y177" i="4"/>
  <c r="V177" i="4"/>
  <c r="X177" i="4" s="1"/>
  <c r="H406" i="4"/>
  <c r="Y395" i="4"/>
  <c r="V395" i="4"/>
  <c r="I406" i="4"/>
  <c r="W406" i="4" s="1"/>
  <c r="W395" i="4"/>
  <c r="Q44" i="3"/>
  <c r="Q42" i="3"/>
  <c r="Q40" i="3"/>
  <c r="Q39" i="3"/>
  <c r="D130" i="5"/>
  <c r="D133" i="5" s="1"/>
  <c r="E130" i="5"/>
  <c r="E133" i="5" s="1"/>
  <c r="F130" i="5"/>
  <c r="F133" i="5" s="1"/>
  <c r="G130" i="5"/>
  <c r="G133" i="5" s="1"/>
  <c r="H130" i="5"/>
  <c r="I130" i="5"/>
  <c r="J130" i="5"/>
  <c r="J133" i="5" s="1"/>
  <c r="K130" i="5"/>
  <c r="K133" i="5" s="1"/>
  <c r="L130" i="5"/>
  <c r="L133" i="5" s="1"/>
  <c r="M130" i="5"/>
  <c r="M133" i="5" s="1"/>
  <c r="N130" i="5"/>
  <c r="N133" i="5" s="1"/>
  <c r="O130" i="5"/>
  <c r="O133" i="5" s="1"/>
  <c r="P130" i="5"/>
  <c r="P133" i="5" s="1"/>
  <c r="Q130" i="5"/>
  <c r="Q133" i="5" s="1"/>
  <c r="D73" i="5"/>
  <c r="C39" i="21" s="1"/>
  <c r="E73" i="5"/>
  <c r="D39" i="21" s="1"/>
  <c r="F69" i="5"/>
  <c r="F73" i="5" s="1"/>
  <c r="E39" i="21" s="1"/>
  <c r="G73" i="5"/>
  <c r="F39" i="21" s="1"/>
  <c r="H73" i="5"/>
  <c r="I73" i="5"/>
  <c r="H39" i="21" s="1"/>
  <c r="J73" i="5"/>
  <c r="I39" i="21" s="1"/>
  <c r="K69" i="5"/>
  <c r="K73" i="5" s="1"/>
  <c r="J39" i="21" s="1"/>
  <c r="L73" i="5"/>
  <c r="K39" i="21" s="1"/>
  <c r="M69" i="5"/>
  <c r="M73" i="5" s="1"/>
  <c r="L39" i="21" s="1"/>
  <c r="N69" i="5"/>
  <c r="N73" i="5" s="1"/>
  <c r="M39" i="21" s="1"/>
  <c r="O69" i="5"/>
  <c r="O73" i="5" s="1"/>
  <c r="N39" i="21" s="1"/>
  <c r="P69" i="5"/>
  <c r="P73" i="5" s="1"/>
  <c r="O39" i="21" s="1"/>
  <c r="Q69" i="5"/>
  <c r="Q73" i="5" s="1"/>
  <c r="P39" i="21" s="1"/>
  <c r="R36" i="3"/>
  <c r="R37" i="3"/>
  <c r="R38" i="3"/>
  <c r="R39" i="3"/>
  <c r="R40" i="3"/>
  <c r="R41" i="3"/>
  <c r="R42" i="3"/>
  <c r="R43" i="3"/>
  <c r="R44" i="3"/>
  <c r="R45" i="3"/>
  <c r="S171" i="5" s="1"/>
  <c r="R46" i="3"/>
  <c r="Q36" i="3"/>
  <c r="Q37" i="3"/>
  <c r="Q38" i="3"/>
  <c r="R54" i="5" s="1"/>
  <c r="Q43" i="3"/>
  <c r="D47" i="3"/>
  <c r="E213" i="5" s="1"/>
  <c r="E47" i="3"/>
  <c r="F213" i="5" s="1"/>
  <c r="H47" i="3"/>
  <c r="I213" i="5" s="1"/>
  <c r="I47" i="3"/>
  <c r="J213" i="5" s="1"/>
  <c r="J47" i="3"/>
  <c r="K213" i="5" s="1"/>
  <c r="K47" i="3"/>
  <c r="L213" i="5" s="1"/>
  <c r="L47" i="3"/>
  <c r="M213" i="5" s="1"/>
  <c r="M47" i="3"/>
  <c r="N213" i="5" s="1"/>
  <c r="N47" i="3"/>
  <c r="O213" i="5" s="1"/>
  <c r="O47" i="3"/>
  <c r="P213" i="5" s="1"/>
  <c r="P47" i="3"/>
  <c r="Q213" i="5" s="1"/>
  <c r="C47" i="3"/>
  <c r="D213" i="5" s="1"/>
  <c r="V14" i="3"/>
  <c r="D221" i="4"/>
  <c r="C9" i="21" s="1"/>
  <c r="E221" i="4"/>
  <c r="D9" i="21" s="1"/>
  <c r="F221" i="4"/>
  <c r="E9" i="21" s="1"/>
  <c r="G221" i="4"/>
  <c r="F9" i="21" s="1"/>
  <c r="H221" i="4"/>
  <c r="G9" i="21" s="1"/>
  <c r="I221" i="4"/>
  <c r="H9" i="21" s="1"/>
  <c r="J221" i="4"/>
  <c r="I9" i="21" s="1"/>
  <c r="K221" i="4"/>
  <c r="J9" i="21" s="1"/>
  <c r="L221" i="4"/>
  <c r="K9" i="21" s="1"/>
  <c r="M221" i="4"/>
  <c r="L9" i="21" s="1"/>
  <c r="N221" i="4"/>
  <c r="M9" i="21" s="1"/>
  <c r="O221" i="4"/>
  <c r="N9" i="21" s="1"/>
  <c r="P221" i="4"/>
  <c r="O9" i="21" s="1"/>
  <c r="Q221" i="4"/>
  <c r="P9" i="21" s="1"/>
  <c r="R221" i="4"/>
  <c r="Q9" i="21" s="1"/>
  <c r="S221" i="4"/>
  <c r="R9" i="21" s="1"/>
  <c r="T221" i="4"/>
  <c r="S9" i="21" s="1"/>
  <c r="U221" i="4"/>
  <c r="T9" i="21" s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P47" i="21" s="1"/>
  <c r="D175" i="5"/>
  <c r="C46" i="21" s="1"/>
  <c r="E171" i="5"/>
  <c r="E175" i="5" s="1"/>
  <c r="D46" i="21" s="1"/>
  <c r="F171" i="5"/>
  <c r="F175" i="5" s="1"/>
  <c r="E46" i="21" s="1"/>
  <c r="H175" i="5"/>
  <c r="I175" i="5"/>
  <c r="H46" i="21" s="1"/>
  <c r="J171" i="5"/>
  <c r="J175" i="5" s="1"/>
  <c r="I46" i="21" s="1"/>
  <c r="K175" i="5"/>
  <c r="J46" i="21" s="1"/>
  <c r="L175" i="5"/>
  <c r="K46" i="21" s="1"/>
  <c r="M171" i="5"/>
  <c r="M175" i="5" s="1"/>
  <c r="L46" i="21" s="1"/>
  <c r="N171" i="5"/>
  <c r="N175" i="5" s="1"/>
  <c r="M46" i="21" s="1"/>
  <c r="O171" i="5"/>
  <c r="O175" i="5" s="1"/>
  <c r="N46" i="21" s="1"/>
  <c r="P175" i="5"/>
  <c r="O46" i="21" s="1"/>
  <c r="Q171" i="5"/>
  <c r="Q175" i="5" s="1"/>
  <c r="P46" i="21" s="1"/>
  <c r="D155" i="5"/>
  <c r="D159" i="5" s="1"/>
  <c r="C45" i="21" s="1"/>
  <c r="E155" i="5"/>
  <c r="E159" i="5" s="1"/>
  <c r="D45" i="21" s="1"/>
  <c r="F155" i="5"/>
  <c r="F159" i="5" s="1"/>
  <c r="E45" i="21" s="1"/>
  <c r="H155" i="5"/>
  <c r="I155" i="5"/>
  <c r="J155" i="5"/>
  <c r="J159" i="5" s="1"/>
  <c r="I45" i="21" s="1"/>
  <c r="K155" i="5"/>
  <c r="K159" i="5" s="1"/>
  <c r="J45" i="21" s="1"/>
  <c r="L155" i="5"/>
  <c r="L159" i="5" s="1"/>
  <c r="K45" i="21" s="1"/>
  <c r="M155" i="5"/>
  <c r="M159" i="5" s="1"/>
  <c r="L45" i="21" s="1"/>
  <c r="N155" i="5"/>
  <c r="N159" i="5" s="1"/>
  <c r="M45" i="21" s="1"/>
  <c r="O155" i="5"/>
  <c r="O159" i="5" s="1"/>
  <c r="N45" i="21" s="1"/>
  <c r="P155" i="5"/>
  <c r="P159" i="5" s="1"/>
  <c r="O45" i="21" s="1"/>
  <c r="Q155" i="5"/>
  <c r="Q159" i="5" s="1"/>
  <c r="P45" i="21" s="1"/>
  <c r="D120" i="5"/>
  <c r="C42" i="21" s="1"/>
  <c r="E116" i="5"/>
  <c r="E120" i="5" s="1"/>
  <c r="D42" i="21" s="1"/>
  <c r="F116" i="5"/>
  <c r="F120" i="5" s="1"/>
  <c r="E42" i="21" s="1"/>
  <c r="G120" i="5"/>
  <c r="F42" i="21" s="1"/>
  <c r="H120" i="5"/>
  <c r="I120" i="5"/>
  <c r="J116" i="5"/>
  <c r="J120" i="5" s="1"/>
  <c r="I42" i="21" s="1"/>
  <c r="K120" i="5"/>
  <c r="J42" i="21" s="1"/>
  <c r="L120" i="5"/>
  <c r="K42" i="21" s="1"/>
  <c r="M116" i="5"/>
  <c r="M120" i="5" s="1"/>
  <c r="L42" i="21" s="1"/>
  <c r="N120" i="5"/>
  <c r="M42" i="21" s="1"/>
  <c r="O116" i="5"/>
  <c r="O120" i="5" s="1"/>
  <c r="N42" i="21" s="1"/>
  <c r="P116" i="5"/>
  <c r="P120" i="5" s="1"/>
  <c r="O42" i="21" s="1"/>
  <c r="Q116" i="5"/>
  <c r="Q120" i="5" s="1"/>
  <c r="P42" i="21" s="1"/>
  <c r="D102" i="5"/>
  <c r="C41" i="21" s="1"/>
  <c r="E102" i="5"/>
  <c r="D41" i="21" s="1"/>
  <c r="F102" i="5"/>
  <c r="E41" i="21" s="1"/>
  <c r="G102" i="5"/>
  <c r="F41" i="21" s="1"/>
  <c r="H102" i="5"/>
  <c r="G41" i="21" s="1"/>
  <c r="I102" i="5"/>
  <c r="H41" i="21" s="1"/>
  <c r="J102" i="5"/>
  <c r="I41" i="21" s="1"/>
  <c r="K102" i="5"/>
  <c r="J41" i="21" s="1"/>
  <c r="L102" i="5"/>
  <c r="K41" i="21" s="1"/>
  <c r="M102" i="5"/>
  <c r="L41" i="21" s="1"/>
  <c r="N102" i="5"/>
  <c r="M41" i="21" s="1"/>
  <c r="O102" i="5"/>
  <c r="N41" i="21" s="1"/>
  <c r="P102" i="5"/>
  <c r="O41" i="21" s="1"/>
  <c r="Q102" i="5"/>
  <c r="P41" i="21" s="1"/>
  <c r="D86" i="5"/>
  <c r="D89" i="5" s="1"/>
  <c r="C40" i="21" s="1"/>
  <c r="E86" i="5"/>
  <c r="E89" i="5" s="1"/>
  <c r="D40" i="21" s="1"/>
  <c r="F86" i="5"/>
  <c r="F89" i="5" s="1"/>
  <c r="E40" i="21" s="1"/>
  <c r="G86" i="5"/>
  <c r="G89" i="5" s="1"/>
  <c r="F40" i="21" s="1"/>
  <c r="H86" i="5"/>
  <c r="I86" i="5"/>
  <c r="J86" i="5"/>
  <c r="J89" i="5" s="1"/>
  <c r="I40" i="21" s="1"/>
  <c r="K86" i="5"/>
  <c r="K89" i="5" s="1"/>
  <c r="J40" i="21" s="1"/>
  <c r="L86" i="5"/>
  <c r="L89" i="5" s="1"/>
  <c r="K40" i="21" s="1"/>
  <c r="M86" i="5"/>
  <c r="M89" i="5" s="1"/>
  <c r="L40" i="21" s="1"/>
  <c r="N86" i="5"/>
  <c r="N89" i="5" s="1"/>
  <c r="M40" i="21" s="1"/>
  <c r="O86" i="5"/>
  <c r="O89" i="5" s="1"/>
  <c r="N40" i="21" s="1"/>
  <c r="P86" i="5"/>
  <c r="P89" i="5" s="1"/>
  <c r="O40" i="21" s="1"/>
  <c r="Q86" i="5"/>
  <c r="Q89" i="5" s="1"/>
  <c r="P40" i="21" s="1"/>
  <c r="D54" i="5"/>
  <c r="D56" i="5" s="1"/>
  <c r="C38" i="21" s="1"/>
  <c r="E54" i="5"/>
  <c r="E56" i="5" s="1"/>
  <c r="D38" i="21" s="1"/>
  <c r="F54" i="5"/>
  <c r="F56" i="5" s="1"/>
  <c r="E38" i="21" s="1"/>
  <c r="G54" i="5"/>
  <c r="G56" i="5" s="1"/>
  <c r="F38" i="21" s="1"/>
  <c r="H54" i="5"/>
  <c r="H56" i="5" s="1"/>
  <c r="G38" i="21" s="1"/>
  <c r="I54" i="5"/>
  <c r="I56" i="5" s="1"/>
  <c r="H38" i="21" s="1"/>
  <c r="J54" i="5"/>
  <c r="J56" i="5" s="1"/>
  <c r="I38" i="21" s="1"/>
  <c r="K54" i="5"/>
  <c r="K56" i="5" s="1"/>
  <c r="J38" i="21" s="1"/>
  <c r="L54" i="5"/>
  <c r="L56" i="5" s="1"/>
  <c r="K38" i="21" s="1"/>
  <c r="M54" i="5"/>
  <c r="M56" i="5" s="1"/>
  <c r="L38" i="21" s="1"/>
  <c r="N54" i="5"/>
  <c r="N56" i="5" s="1"/>
  <c r="M38" i="21" s="1"/>
  <c r="O54" i="5"/>
  <c r="O56" i="5" s="1"/>
  <c r="N38" i="21" s="1"/>
  <c r="P54" i="5"/>
  <c r="P56" i="5" s="1"/>
  <c r="O38" i="21" s="1"/>
  <c r="Q54" i="5"/>
  <c r="Q56" i="5" s="1"/>
  <c r="P38" i="21" s="1"/>
  <c r="E38" i="5"/>
  <c r="F38" i="5"/>
  <c r="G38" i="5"/>
  <c r="J38" i="5"/>
  <c r="O38" i="5"/>
  <c r="P38" i="5"/>
  <c r="Q38" i="5"/>
  <c r="D22" i="5"/>
  <c r="D26" i="5" s="1"/>
  <c r="C36" i="21" s="1"/>
  <c r="E22" i="5"/>
  <c r="E26" i="5" s="1"/>
  <c r="D36" i="21" s="1"/>
  <c r="F22" i="5"/>
  <c r="F26" i="5" s="1"/>
  <c r="E36" i="21" s="1"/>
  <c r="G22" i="5"/>
  <c r="G26" i="5" s="1"/>
  <c r="F36" i="21" s="1"/>
  <c r="H22" i="5"/>
  <c r="I22" i="5"/>
  <c r="J22" i="5"/>
  <c r="J26" i="5" s="1"/>
  <c r="I36" i="21" s="1"/>
  <c r="K22" i="5"/>
  <c r="K26" i="5" s="1"/>
  <c r="J36" i="21" s="1"/>
  <c r="L22" i="5"/>
  <c r="L26" i="5" s="1"/>
  <c r="K36" i="21" s="1"/>
  <c r="M22" i="5"/>
  <c r="M26" i="5" s="1"/>
  <c r="L36" i="21" s="1"/>
  <c r="N22" i="5"/>
  <c r="N26" i="5" s="1"/>
  <c r="M36" i="21" s="1"/>
  <c r="O22" i="5"/>
  <c r="O26" i="5" s="1"/>
  <c r="N36" i="21" s="1"/>
  <c r="P22" i="5"/>
  <c r="P26" i="5" s="1"/>
  <c r="O36" i="21" s="1"/>
  <c r="Q22" i="5"/>
  <c r="Q26" i="5" s="1"/>
  <c r="P36" i="21" s="1"/>
  <c r="R35" i="3"/>
  <c r="E296" i="4"/>
  <c r="D14" i="21" s="1"/>
  <c r="F296" i="4"/>
  <c r="E14" i="21" s="1"/>
  <c r="G296" i="4"/>
  <c r="F14" i="21" s="1"/>
  <c r="H296" i="4"/>
  <c r="G14" i="21" s="1"/>
  <c r="I296" i="4"/>
  <c r="H14" i="21" s="1"/>
  <c r="J296" i="4"/>
  <c r="I14" i="21" s="1"/>
  <c r="K296" i="4"/>
  <c r="J14" i="21" s="1"/>
  <c r="L296" i="4"/>
  <c r="K14" i="21" s="1"/>
  <c r="M296" i="4"/>
  <c r="L14" i="21" s="1"/>
  <c r="N296" i="4"/>
  <c r="M14" i="21" s="1"/>
  <c r="O296" i="4"/>
  <c r="P296" i="4"/>
  <c r="O14" i="21" s="1"/>
  <c r="Q296" i="4"/>
  <c r="P14" i="21" s="1"/>
  <c r="R296" i="4"/>
  <c r="Q14" i="21" s="1"/>
  <c r="S296" i="4"/>
  <c r="R14" i="21" s="1"/>
  <c r="T296" i="4"/>
  <c r="S14" i="21" s="1"/>
  <c r="U296" i="4"/>
  <c r="T14" i="21" s="1"/>
  <c r="D259" i="4"/>
  <c r="C12" i="21" s="1"/>
  <c r="E259" i="4"/>
  <c r="D12" i="21" s="1"/>
  <c r="F259" i="4"/>
  <c r="E12" i="21" s="1"/>
  <c r="G259" i="4"/>
  <c r="F12" i="21" s="1"/>
  <c r="H259" i="4"/>
  <c r="G12" i="21" s="1"/>
  <c r="I259" i="4"/>
  <c r="H12" i="21" s="1"/>
  <c r="J259" i="4"/>
  <c r="I12" i="21" s="1"/>
  <c r="K259" i="4"/>
  <c r="J12" i="21" s="1"/>
  <c r="L259" i="4"/>
  <c r="K12" i="21" s="1"/>
  <c r="M259" i="4"/>
  <c r="L12" i="21" s="1"/>
  <c r="N259" i="4"/>
  <c r="M12" i="21" s="1"/>
  <c r="O259" i="4"/>
  <c r="N12" i="21" s="1"/>
  <c r="P259" i="4"/>
  <c r="O12" i="21" s="1"/>
  <c r="Q259" i="4"/>
  <c r="P12" i="21" s="1"/>
  <c r="R259" i="4"/>
  <c r="Q12" i="21" s="1"/>
  <c r="S259" i="4"/>
  <c r="R12" i="21" s="1"/>
  <c r="T259" i="4"/>
  <c r="S12" i="21" s="1"/>
  <c r="U259" i="4"/>
  <c r="T12" i="21" s="1"/>
  <c r="E240" i="4"/>
  <c r="D16" i="21" s="1"/>
  <c r="F240" i="4"/>
  <c r="E16" i="21" s="1"/>
  <c r="G240" i="4"/>
  <c r="F16" i="21" s="1"/>
  <c r="H240" i="4"/>
  <c r="G16" i="21" s="1"/>
  <c r="I240" i="4"/>
  <c r="H16" i="21" s="1"/>
  <c r="J240" i="4"/>
  <c r="I16" i="21" s="1"/>
  <c r="K240" i="4"/>
  <c r="J16" i="21" s="1"/>
  <c r="L240" i="4"/>
  <c r="K16" i="21" s="1"/>
  <c r="M240" i="4"/>
  <c r="L16" i="21" s="1"/>
  <c r="N240" i="4"/>
  <c r="M16" i="21" s="1"/>
  <c r="O240" i="4"/>
  <c r="N16" i="21" s="1"/>
  <c r="P240" i="4"/>
  <c r="O16" i="21" s="1"/>
  <c r="Q240" i="4"/>
  <c r="P16" i="21" s="1"/>
  <c r="R240" i="4"/>
  <c r="Q16" i="21" s="1"/>
  <c r="S240" i="4"/>
  <c r="R16" i="21" s="1"/>
  <c r="T240" i="4"/>
  <c r="S16" i="21" s="1"/>
  <c r="U240" i="4"/>
  <c r="T16" i="21" s="1"/>
  <c r="X14" i="3"/>
  <c r="D125" i="4"/>
  <c r="C20" i="21" s="1"/>
  <c r="E125" i="4"/>
  <c r="D20" i="21" s="1"/>
  <c r="F125" i="4"/>
  <c r="E20" i="21" s="1"/>
  <c r="G125" i="4"/>
  <c r="F20" i="21" s="1"/>
  <c r="H125" i="4"/>
  <c r="G20" i="21" s="1"/>
  <c r="I125" i="4"/>
  <c r="H20" i="21" s="1"/>
  <c r="J125" i="4"/>
  <c r="I20" i="21" s="1"/>
  <c r="K125" i="4"/>
  <c r="J20" i="21" s="1"/>
  <c r="L125" i="4"/>
  <c r="K20" i="21" s="1"/>
  <c r="M125" i="4"/>
  <c r="L20" i="21" s="1"/>
  <c r="N125" i="4"/>
  <c r="M20" i="21" s="1"/>
  <c r="O125" i="4"/>
  <c r="N20" i="21" s="1"/>
  <c r="P125" i="4"/>
  <c r="O20" i="21" s="1"/>
  <c r="Q125" i="4"/>
  <c r="P20" i="21" s="1"/>
  <c r="R125" i="4"/>
  <c r="Q20" i="21" s="1"/>
  <c r="S125" i="4"/>
  <c r="R20" i="21" s="1"/>
  <c r="T125" i="4"/>
  <c r="S20" i="21" s="1"/>
  <c r="U125" i="4"/>
  <c r="T20" i="21" s="1"/>
  <c r="D112" i="4"/>
  <c r="C28" i="21" s="1"/>
  <c r="E112" i="4"/>
  <c r="D28" i="21" s="1"/>
  <c r="F112" i="4"/>
  <c r="E28" i="21" s="1"/>
  <c r="G112" i="4"/>
  <c r="F28" i="21" s="1"/>
  <c r="H112" i="4"/>
  <c r="G28" i="21" s="1"/>
  <c r="I112" i="4"/>
  <c r="H28" i="21" s="1"/>
  <c r="J112" i="4"/>
  <c r="I28" i="21" s="1"/>
  <c r="K112" i="4"/>
  <c r="J28" i="21" s="1"/>
  <c r="L112" i="4"/>
  <c r="K28" i="21" s="1"/>
  <c r="M112" i="4"/>
  <c r="L28" i="21" s="1"/>
  <c r="N112" i="4"/>
  <c r="M28" i="21" s="1"/>
  <c r="O112" i="4"/>
  <c r="N28" i="21" s="1"/>
  <c r="P112" i="4"/>
  <c r="O28" i="21" s="1"/>
  <c r="Q112" i="4"/>
  <c r="P28" i="21" s="1"/>
  <c r="R112" i="4"/>
  <c r="Q28" i="21" s="1"/>
  <c r="S112" i="4"/>
  <c r="R28" i="21" s="1"/>
  <c r="T112" i="4"/>
  <c r="S28" i="21" s="1"/>
  <c r="U112" i="4"/>
  <c r="T28" i="21" s="1"/>
  <c r="X16" i="3"/>
  <c r="Q35" i="3"/>
  <c r="U14" i="3"/>
  <c r="X25" i="3"/>
  <c r="X20" i="3"/>
  <c r="X15" i="3"/>
  <c r="X19" i="3"/>
  <c r="X21" i="3"/>
  <c r="X24" i="3"/>
  <c r="X27" i="3"/>
  <c r="X30" i="3"/>
  <c r="X23" i="3"/>
  <c r="X18" i="3"/>
  <c r="X28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D31" i="3"/>
  <c r="H47" i="21" l="1"/>
  <c r="S191" i="5"/>
  <c r="G46" i="21"/>
  <c r="Q46" i="21" s="1"/>
  <c r="R175" i="5"/>
  <c r="G47" i="21"/>
  <c r="R191" i="5"/>
  <c r="I26" i="5"/>
  <c r="H36" i="21" s="1"/>
  <c r="R36" i="21" s="1"/>
  <c r="S22" i="5"/>
  <c r="H26" i="5"/>
  <c r="G36" i="21" s="1"/>
  <c r="Q36" i="21" s="1"/>
  <c r="R22" i="5"/>
  <c r="G39" i="21"/>
  <c r="Q39" i="21" s="1"/>
  <c r="R73" i="5"/>
  <c r="H89" i="5"/>
  <c r="G40" i="21" s="1"/>
  <c r="Q40" i="21" s="1"/>
  <c r="R86" i="5"/>
  <c r="S213" i="5"/>
  <c r="I133" i="5"/>
  <c r="H43" i="21" s="1"/>
  <c r="S130" i="5"/>
  <c r="I89" i="5"/>
  <c r="H40" i="21" s="1"/>
  <c r="R40" i="21" s="1"/>
  <c r="S86" i="5"/>
  <c r="H133" i="5"/>
  <c r="G43" i="21" s="1"/>
  <c r="R130" i="5"/>
  <c r="G197" i="5"/>
  <c r="F47" i="21"/>
  <c r="J197" i="5"/>
  <c r="I47" i="21"/>
  <c r="P197" i="5"/>
  <c r="O47" i="21"/>
  <c r="F197" i="5"/>
  <c r="E47" i="21"/>
  <c r="K197" i="5"/>
  <c r="J47" i="21"/>
  <c r="N197" i="5"/>
  <c r="M47" i="21"/>
  <c r="D197" i="5"/>
  <c r="C47" i="21"/>
  <c r="O197" i="5"/>
  <c r="N47" i="21"/>
  <c r="E197" i="5"/>
  <c r="D47" i="21"/>
  <c r="M197" i="5"/>
  <c r="L47" i="21"/>
  <c r="R46" i="21"/>
  <c r="L197" i="5"/>
  <c r="K47" i="21"/>
  <c r="Q41" i="21"/>
  <c r="R39" i="21"/>
  <c r="I159" i="5"/>
  <c r="I167" i="5" s="1"/>
  <c r="S155" i="5"/>
  <c r="K139" i="5"/>
  <c r="J43" i="21"/>
  <c r="R41" i="21"/>
  <c r="O139" i="5"/>
  <c r="N43" i="21"/>
  <c r="R120" i="5"/>
  <c r="G42" i="21"/>
  <c r="Q42" i="21" s="1"/>
  <c r="D139" i="5"/>
  <c r="C43" i="21"/>
  <c r="S38" i="5"/>
  <c r="R38" i="5"/>
  <c r="N139" i="5"/>
  <c r="M43" i="21"/>
  <c r="M139" i="5"/>
  <c r="L43" i="21"/>
  <c r="R38" i="21"/>
  <c r="Q139" i="5"/>
  <c r="P43" i="21"/>
  <c r="G139" i="5"/>
  <c r="F43" i="21"/>
  <c r="S120" i="5"/>
  <c r="H42" i="21"/>
  <c r="R42" i="21" s="1"/>
  <c r="E139" i="5"/>
  <c r="D43" i="21"/>
  <c r="L139" i="5"/>
  <c r="K43" i="21"/>
  <c r="H159" i="5"/>
  <c r="R155" i="5"/>
  <c r="J139" i="5"/>
  <c r="I43" i="21"/>
  <c r="Q38" i="21"/>
  <c r="P139" i="5"/>
  <c r="O43" i="21"/>
  <c r="F139" i="5"/>
  <c r="E43" i="21"/>
  <c r="W17" i="21"/>
  <c r="X14" i="21"/>
  <c r="U28" i="21"/>
  <c r="V28" i="21"/>
  <c r="V9" i="21"/>
  <c r="V14" i="21"/>
  <c r="X9" i="21"/>
  <c r="U9" i="21"/>
  <c r="V12" i="21"/>
  <c r="X12" i="21"/>
  <c r="U12" i="21"/>
  <c r="V16" i="21"/>
  <c r="V20" i="21"/>
  <c r="X16" i="21"/>
  <c r="U16" i="21"/>
  <c r="X94" i="4"/>
  <c r="X28" i="21"/>
  <c r="U14" i="21"/>
  <c r="U20" i="21"/>
  <c r="X20" i="21"/>
  <c r="W112" i="4"/>
  <c r="Y112" i="4"/>
  <c r="V112" i="4"/>
  <c r="W221" i="4"/>
  <c r="V221" i="4"/>
  <c r="Y221" i="4"/>
  <c r="V259" i="4"/>
  <c r="Y259" i="4"/>
  <c r="W240" i="4"/>
  <c r="W296" i="4"/>
  <c r="W259" i="4"/>
  <c r="W125" i="4"/>
  <c r="V240" i="4"/>
  <c r="Y240" i="4"/>
  <c r="Y296" i="4"/>
  <c r="V296" i="4"/>
  <c r="V125" i="4"/>
  <c r="Y125" i="4"/>
  <c r="X395" i="4"/>
  <c r="V406" i="4"/>
  <c r="X406" i="4" s="1"/>
  <c r="Y406" i="4"/>
  <c r="S54" i="5"/>
  <c r="Q47" i="3"/>
  <c r="H213" i="5"/>
  <c r="R213" i="5" s="1"/>
  <c r="Y5" i="4"/>
  <c r="W5" i="4"/>
  <c r="V5" i="4"/>
  <c r="X31" i="3"/>
  <c r="Q217" i="5"/>
  <c r="Q228" i="5" s="1"/>
  <c r="G251" i="4"/>
  <c r="O251" i="4"/>
  <c r="E251" i="4"/>
  <c r="R251" i="4"/>
  <c r="P251" i="4"/>
  <c r="F251" i="4"/>
  <c r="Q251" i="4"/>
  <c r="D135" i="4"/>
  <c r="J251" i="4"/>
  <c r="T251" i="4"/>
  <c r="M251" i="4"/>
  <c r="L251" i="4"/>
  <c r="K251" i="4"/>
  <c r="S251" i="4"/>
  <c r="N251" i="4"/>
  <c r="U251" i="4"/>
  <c r="M217" i="5"/>
  <c r="M228" i="5" s="1"/>
  <c r="N217" i="5"/>
  <c r="N228" i="5" s="1"/>
  <c r="O217" i="5"/>
  <c r="O228" i="5" s="1"/>
  <c r="K217" i="5"/>
  <c r="K228" i="5" s="1"/>
  <c r="I217" i="5"/>
  <c r="L217" i="5"/>
  <c r="L228" i="5" s="1"/>
  <c r="J217" i="5"/>
  <c r="J228" i="5" s="1"/>
  <c r="F217" i="5"/>
  <c r="F228" i="5" s="1"/>
  <c r="V31" i="3"/>
  <c r="U31" i="3"/>
  <c r="P217" i="5"/>
  <c r="P228" i="5" s="1"/>
  <c r="E217" i="5"/>
  <c r="E228" i="5" s="1"/>
  <c r="D217" i="5"/>
  <c r="D228" i="5" s="1"/>
  <c r="R47" i="3"/>
  <c r="G217" i="5"/>
  <c r="G228" i="5" s="1"/>
  <c r="N112" i="5"/>
  <c r="E95" i="5"/>
  <c r="G95" i="5"/>
  <c r="J95" i="5"/>
  <c r="L95" i="5"/>
  <c r="N95" i="5"/>
  <c r="O95" i="5"/>
  <c r="Q197" i="5"/>
  <c r="O112" i="5"/>
  <c r="D95" i="5"/>
  <c r="F95" i="5"/>
  <c r="K95" i="5"/>
  <c r="M95" i="5"/>
  <c r="P95" i="5"/>
  <c r="E8" i="5"/>
  <c r="D18" i="5"/>
  <c r="I197" i="5"/>
  <c r="H197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F8" i="5"/>
  <c r="H8" i="5"/>
  <c r="I8" i="5"/>
  <c r="J8" i="5"/>
  <c r="K8" i="5"/>
  <c r="L8" i="5"/>
  <c r="K35" i="21" s="1"/>
  <c r="M8" i="5"/>
  <c r="N8" i="5"/>
  <c r="O8" i="5"/>
  <c r="P8" i="5"/>
  <c r="Q8" i="5"/>
  <c r="F126" i="5"/>
  <c r="I126" i="5"/>
  <c r="L126" i="5"/>
  <c r="N126" i="5"/>
  <c r="Q126" i="5"/>
  <c r="D34" i="5"/>
  <c r="L34" i="5"/>
  <c r="O34" i="5"/>
  <c r="E185" i="5"/>
  <c r="H185" i="5"/>
  <c r="R185" i="5" s="1"/>
  <c r="K185" i="5"/>
  <c r="N185" i="5"/>
  <c r="Q185" i="5"/>
  <c r="F167" i="5"/>
  <c r="K167" i="5"/>
  <c r="N167" i="5"/>
  <c r="P112" i="5"/>
  <c r="E82" i="5"/>
  <c r="G82" i="5"/>
  <c r="I82" i="5"/>
  <c r="L82" i="5"/>
  <c r="O82" i="5"/>
  <c r="E126" i="5"/>
  <c r="J126" i="5"/>
  <c r="P126" i="5"/>
  <c r="F34" i="5"/>
  <c r="G34" i="5"/>
  <c r="J34" i="5"/>
  <c r="M34" i="5"/>
  <c r="P34" i="5"/>
  <c r="Q34" i="5"/>
  <c r="F185" i="5"/>
  <c r="I185" i="5"/>
  <c r="L185" i="5"/>
  <c r="O185" i="5"/>
  <c r="E167" i="5"/>
  <c r="L167" i="5"/>
  <c r="O167" i="5"/>
  <c r="Q167" i="5"/>
  <c r="Q95" i="5"/>
  <c r="H82" i="5"/>
  <c r="R82" i="5" s="1"/>
  <c r="K82" i="5"/>
  <c r="N82" i="5"/>
  <c r="G126" i="5"/>
  <c r="H126" i="5"/>
  <c r="K126" i="5"/>
  <c r="O126" i="5"/>
  <c r="E34" i="5"/>
  <c r="K34" i="5"/>
  <c r="N34" i="5"/>
  <c r="J185" i="5"/>
  <c r="M185" i="5"/>
  <c r="P185" i="5"/>
  <c r="D167" i="5"/>
  <c r="G167" i="5"/>
  <c r="J167" i="5"/>
  <c r="M167" i="5"/>
  <c r="P167" i="5"/>
  <c r="D82" i="5"/>
  <c r="F82" i="5"/>
  <c r="J82" i="5"/>
  <c r="M82" i="5"/>
  <c r="P82" i="5"/>
  <c r="I251" i="4"/>
  <c r="H251" i="4"/>
  <c r="P269" i="4"/>
  <c r="Q269" i="4"/>
  <c r="R269" i="4"/>
  <c r="M269" i="4"/>
  <c r="N269" i="4"/>
  <c r="O269" i="4"/>
  <c r="J269" i="4"/>
  <c r="K269" i="4"/>
  <c r="L269" i="4"/>
  <c r="D269" i="4"/>
  <c r="E269" i="4"/>
  <c r="F269" i="4"/>
  <c r="G269" i="4"/>
  <c r="S269" i="4"/>
  <c r="T269" i="4"/>
  <c r="U269" i="4"/>
  <c r="H269" i="4"/>
  <c r="I269" i="4"/>
  <c r="M126" i="5"/>
  <c r="D185" i="5"/>
  <c r="D112" i="5"/>
  <c r="E112" i="5"/>
  <c r="F112" i="5"/>
  <c r="G112" i="5"/>
  <c r="I112" i="5"/>
  <c r="J112" i="5"/>
  <c r="K112" i="5"/>
  <c r="L112" i="5"/>
  <c r="M112" i="5"/>
  <c r="Q112" i="5"/>
  <c r="H112" i="5"/>
  <c r="Q82" i="5"/>
  <c r="D126" i="5"/>
  <c r="R56" i="5"/>
  <c r="S56" i="5"/>
  <c r="S102" i="5"/>
  <c r="R102" i="5"/>
  <c r="W14" i="3"/>
  <c r="U118" i="4"/>
  <c r="T118" i="4"/>
  <c r="S118" i="4"/>
  <c r="R118" i="4"/>
  <c r="Q118" i="4"/>
  <c r="P118" i="4"/>
  <c r="O118" i="4"/>
  <c r="N118" i="4"/>
  <c r="M118" i="4"/>
  <c r="L118" i="4"/>
  <c r="K118" i="4"/>
  <c r="J118" i="4"/>
  <c r="D118" i="4"/>
  <c r="E118" i="4"/>
  <c r="G118" i="4"/>
  <c r="F118" i="4"/>
  <c r="I118" i="4"/>
  <c r="H118" i="4"/>
  <c r="S232" i="4"/>
  <c r="I232" i="4"/>
  <c r="J305" i="4"/>
  <c r="T305" i="4"/>
  <c r="K305" i="4"/>
  <c r="R305" i="4"/>
  <c r="R232" i="4"/>
  <c r="M305" i="4"/>
  <c r="N305" i="4"/>
  <c r="E305" i="4"/>
  <c r="O305" i="4"/>
  <c r="F305" i="4"/>
  <c r="G305" i="4"/>
  <c r="Q305" i="4"/>
  <c r="L305" i="4"/>
  <c r="P305" i="4"/>
  <c r="S305" i="4"/>
  <c r="U305" i="4"/>
  <c r="H305" i="4"/>
  <c r="I305" i="4"/>
  <c r="N232" i="4"/>
  <c r="O232" i="4"/>
  <c r="Q232" i="4"/>
  <c r="D232" i="4"/>
  <c r="E232" i="4"/>
  <c r="P232" i="4"/>
  <c r="G232" i="4"/>
  <c r="T232" i="4"/>
  <c r="K232" i="4"/>
  <c r="F232" i="4"/>
  <c r="L232" i="4"/>
  <c r="M232" i="4"/>
  <c r="U232" i="4"/>
  <c r="H232" i="4"/>
  <c r="J232" i="4"/>
  <c r="R65" i="5" l="1"/>
  <c r="R112" i="5"/>
  <c r="I95" i="5"/>
  <c r="S95" i="5" s="1"/>
  <c r="H34" i="5"/>
  <c r="R34" i="5" s="1"/>
  <c r="R197" i="5"/>
  <c r="S26" i="5"/>
  <c r="Q47" i="21"/>
  <c r="Q43" i="21"/>
  <c r="S89" i="5"/>
  <c r="I34" i="5"/>
  <c r="S34" i="5" s="1"/>
  <c r="R26" i="5"/>
  <c r="H139" i="5"/>
  <c r="R139" i="5" s="1"/>
  <c r="H95" i="5"/>
  <c r="R95" i="5" s="1"/>
  <c r="S8" i="5"/>
  <c r="R133" i="5"/>
  <c r="R89" i="5"/>
  <c r="G35" i="21"/>
  <c r="R8" i="5"/>
  <c r="I139" i="5"/>
  <c r="S139" i="5" s="1"/>
  <c r="S133" i="5"/>
  <c r="R47" i="21"/>
  <c r="H167" i="5"/>
  <c r="R167" i="5" s="1"/>
  <c r="G45" i="21"/>
  <c r="Q45" i="21" s="1"/>
  <c r="S197" i="5"/>
  <c r="S159" i="5"/>
  <c r="H45" i="21"/>
  <c r="R45" i="21" s="1"/>
  <c r="R159" i="5"/>
  <c r="R43" i="21"/>
  <c r="J18" i="5"/>
  <c r="I35" i="21"/>
  <c r="F18" i="5"/>
  <c r="E35" i="21"/>
  <c r="K18" i="5"/>
  <c r="J35" i="21"/>
  <c r="I18" i="5"/>
  <c r="H35" i="21"/>
  <c r="Q18" i="5"/>
  <c r="P35" i="21"/>
  <c r="F35" i="21"/>
  <c r="E18" i="5"/>
  <c r="D35" i="21"/>
  <c r="P18" i="5"/>
  <c r="O35" i="21"/>
  <c r="O18" i="5"/>
  <c r="N35" i="21"/>
  <c r="N18" i="5"/>
  <c r="M35" i="21"/>
  <c r="M18" i="5"/>
  <c r="L35" i="21"/>
  <c r="W12" i="21"/>
  <c r="W14" i="21"/>
  <c r="W28" i="21"/>
  <c r="W16" i="21"/>
  <c r="X221" i="4"/>
  <c r="W9" i="21"/>
  <c r="W20" i="21"/>
  <c r="X112" i="4"/>
  <c r="W305" i="4"/>
  <c r="X125" i="4"/>
  <c r="W269" i="4"/>
  <c r="W118" i="4"/>
  <c r="W232" i="4"/>
  <c r="W251" i="4"/>
  <c r="X259" i="4"/>
  <c r="V118" i="4"/>
  <c r="Y118" i="4"/>
  <c r="Y269" i="4"/>
  <c r="V269" i="4"/>
  <c r="Y305" i="4"/>
  <c r="V305" i="4"/>
  <c r="X296" i="4"/>
  <c r="Y232" i="4"/>
  <c r="V232" i="4"/>
  <c r="X240" i="4"/>
  <c r="V251" i="4"/>
  <c r="Y251" i="4"/>
  <c r="S167" i="5"/>
  <c r="S65" i="5"/>
  <c r="X5" i="4"/>
  <c r="H217" i="5"/>
  <c r="R217" i="5" s="1"/>
  <c r="R126" i="5"/>
  <c r="W31" i="3"/>
  <c r="H18" i="5"/>
  <c r="R18" i="5" s="1"/>
  <c r="L18" i="5"/>
  <c r="S185" i="5"/>
  <c r="S126" i="5"/>
  <c r="S82" i="5"/>
  <c r="S112" i="5"/>
  <c r="Q35" i="21" l="1"/>
  <c r="R35" i="21"/>
  <c r="S18" i="5"/>
  <c r="X232" i="4"/>
  <c r="X118" i="4"/>
  <c r="X305" i="4"/>
  <c r="X269" i="4"/>
  <c r="X251" i="4"/>
  <c r="H228" i="5"/>
  <c r="R228" i="5" s="1"/>
  <c r="S217" i="5"/>
  <c r="I228" i="5"/>
  <c r="S228" i="5" s="1"/>
  <c r="G42" i="5" l="1"/>
  <c r="F37" i="21" s="1"/>
  <c r="F48" i="21" s="1"/>
  <c r="D9" i="4"/>
  <c r="D19" i="4" l="1"/>
  <c r="C8" i="21"/>
  <c r="G50" i="5"/>
  <c r="D367" i="4"/>
  <c r="C21" i="21" s="1"/>
  <c r="E367" i="4"/>
  <c r="F367" i="4"/>
  <c r="G367" i="4"/>
  <c r="H367" i="4"/>
  <c r="G21" i="21" s="1"/>
  <c r="I367" i="4"/>
  <c r="H21" i="21" s="1"/>
  <c r="J367" i="4"/>
  <c r="K367" i="4"/>
  <c r="L367" i="4"/>
  <c r="M367" i="4"/>
  <c r="N367" i="4"/>
  <c r="O367" i="4"/>
  <c r="P367" i="4"/>
  <c r="Q367" i="4"/>
  <c r="R367" i="4"/>
  <c r="S367" i="4"/>
  <c r="T367" i="4"/>
  <c r="U367" i="4"/>
  <c r="U353" i="4"/>
  <c r="T26" i="21" s="1"/>
  <c r="T353" i="4"/>
  <c r="S26" i="21" s="1"/>
  <c r="S353" i="4"/>
  <c r="R26" i="21" s="1"/>
  <c r="R353" i="4"/>
  <c r="Q26" i="21" s="1"/>
  <c r="Q353" i="4"/>
  <c r="P26" i="21" s="1"/>
  <c r="P353" i="4"/>
  <c r="O26" i="21" s="1"/>
  <c r="O353" i="4"/>
  <c r="N26" i="21" s="1"/>
  <c r="N353" i="4"/>
  <c r="M26" i="21" s="1"/>
  <c r="M353" i="4"/>
  <c r="L26" i="21" s="1"/>
  <c r="L353" i="4"/>
  <c r="K26" i="21" s="1"/>
  <c r="K353" i="4"/>
  <c r="J26" i="21" s="1"/>
  <c r="J353" i="4"/>
  <c r="I26" i="21" s="1"/>
  <c r="I353" i="4"/>
  <c r="H26" i="21" s="1"/>
  <c r="H353" i="4"/>
  <c r="G26" i="21" s="1"/>
  <c r="G353" i="4"/>
  <c r="F26" i="21" s="1"/>
  <c r="F353" i="4"/>
  <c r="E26" i="21" s="1"/>
  <c r="E353" i="4"/>
  <c r="D26" i="21" s="1"/>
  <c r="D353" i="4"/>
  <c r="C26" i="21" s="1"/>
  <c r="U26" i="21" l="1"/>
  <c r="V26" i="21"/>
  <c r="X26" i="21"/>
  <c r="T374" i="4"/>
  <c r="S21" i="21"/>
  <c r="J374" i="4"/>
  <c r="I21" i="21"/>
  <c r="S374" i="4"/>
  <c r="R21" i="21"/>
  <c r="R374" i="4"/>
  <c r="Q21" i="21"/>
  <c r="Q374" i="4"/>
  <c r="P21" i="21"/>
  <c r="G374" i="4"/>
  <c r="F21" i="21"/>
  <c r="P374" i="4"/>
  <c r="O21" i="21"/>
  <c r="F374" i="4"/>
  <c r="E21" i="21"/>
  <c r="X21" i="21" s="1"/>
  <c r="O374" i="4"/>
  <c r="N21" i="21"/>
  <c r="E374" i="4"/>
  <c r="D21" i="21"/>
  <c r="N374" i="4"/>
  <c r="M21" i="21"/>
  <c r="D374" i="4"/>
  <c r="M374" i="4"/>
  <c r="L21" i="21"/>
  <c r="L374" i="4"/>
  <c r="K21" i="21"/>
  <c r="U374" i="4"/>
  <c r="T21" i="21"/>
  <c r="K374" i="4"/>
  <c r="J21" i="21"/>
  <c r="I374" i="4"/>
  <c r="W367" i="4"/>
  <c r="H374" i="4"/>
  <c r="Y367" i="4"/>
  <c r="V367" i="4"/>
  <c r="Y353" i="4"/>
  <c r="V353" i="4"/>
  <c r="W353" i="4"/>
  <c r="K360" i="4"/>
  <c r="S360" i="4"/>
  <c r="U360" i="4"/>
  <c r="I360" i="4"/>
  <c r="L360" i="4"/>
  <c r="E360" i="4"/>
  <c r="F360" i="4"/>
  <c r="D360" i="4"/>
  <c r="G360" i="4"/>
  <c r="H360" i="4"/>
  <c r="T360" i="4"/>
  <c r="N360" i="4"/>
  <c r="O360" i="4"/>
  <c r="P360" i="4"/>
  <c r="Q360" i="4"/>
  <c r="R360" i="4"/>
  <c r="M360" i="4"/>
  <c r="J360" i="4"/>
  <c r="W26" i="21" l="1"/>
  <c r="X353" i="4"/>
  <c r="W374" i="4"/>
  <c r="V21" i="21"/>
  <c r="U21" i="21"/>
  <c r="X367" i="4"/>
  <c r="V360" i="4"/>
  <c r="Y360" i="4"/>
  <c r="V374" i="4"/>
  <c r="Y374" i="4"/>
  <c r="W360" i="4"/>
  <c r="W21" i="21" l="1"/>
  <c r="X374" i="4"/>
  <c r="X360" i="4"/>
  <c r="D45" i="4"/>
  <c r="C10" i="21" s="1"/>
  <c r="S203" i="4"/>
  <c r="G203" i="4"/>
  <c r="M203" i="4"/>
  <c r="R203" i="4"/>
  <c r="F203" i="4"/>
  <c r="Q203" i="4"/>
  <c r="E203" i="4"/>
  <c r="P203" i="4"/>
  <c r="D203" i="4"/>
  <c r="T203" i="4"/>
  <c r="U203" i="4"/>
  <c r="N203" i="4"/>
  <c r="O203" i="4"/>
  <c r="L203" i="4"/>
  <c r="K203" i="4"/>
  <c r="J203" i="4"/>
  <c r="I203" i="4"/>
  <c r="H6" i="21" s="1"/>
  <c r="H203" i="4"/>
  <c r="G6" i="21" s="1"/>
  <c r="P213" i="4" l="1"/>
  <c r="O6" i="21"/>
  <c r="J213" i="4"/>
  <c r="I6" i="21"/>
  <c r="E213" i="4"/>
  <c r="D6" i="21"/>
  <c r="Q213" i="4"/>
  <c r="P6" i="21"/>
  <c r="K213" i="4"/>
  <c r="J6" i="21"/>
  <c r="F213" i="4"/>
  <c r="E6" i="21"/>
  <c r="X6" i="21" s="1"/>
  <c r="L213" i="4"/>
  <c r="K6" i="21"/>
  <c r="R213" i="4"/>
  <c r="Q6" i="21"/>
  <c r="O213" i="4"/>
  <c r="N6" i="21"/>
  <c r="M213" i="4"/>
  <c r="L6" i="21"/>
  <c r="N213" i="4"/>
  <c r="M6" i="21"/>
  <c r="G213" i="4"/>
  <c r="F6" i="21"/>
  <c r="U213" i="4"/>
  <c r="T6" i="21"/>
  <c r="S213" i="4"/>
  <c r="R6" i="21"/>
  <c r="T213" i="4"/>
  <c r="S6" i="21"/>
  <c r="D213" i="4"/>
  <c r="C6" i="21"/>
  <c r="I213" i="4"/>
  <c r="W203" i="4"/>
  <c r="H213" i="4"/>
  <c r="V203" i="4"/>
  <c r="Y203" i="4"/>
  <c r="D56" i="4"/>
  <c r="V6" i="21" l="1"/>
  <c r="W213" i="4"/>
  <c r="U6" i="21"/>
  <c r="V213" i="4"/>
  <c r="Y213" i="4"/>
  <c r="X203" i="4"/>
  <c r="E185" i="4"/>
  <c r="F185" i="4"/>
  <c r="G185" i="4"/>
  <c r="H185" i="4"/>
  <c r="I185" i="4"/>
  <c r="H13" i="21" s="1"/>
  <c r="J185" i="4"/>
  <c r="K185" i="4"/>
  <c r="L185" i="4"/>
  <c r="M185" i="4"/>
  <c r="N185" i="4"/>
  <c r="O185" i="4"/>
  <c r="P185" i="4"/>
  <c r="Q185" i="4"/>
  <c r="R185" i="4"/>
  <c r="S185" i="4"/>
  <c r="T185" i="4"/>
  <c r="U185" i="4"/>
  <c r="E381" i="4"/>
  <c r="F381" i="4"/>
  <c r="G381" i="4"/>
  <c r="H381" i="4"/>
  <c r="G15" i="21" s="1"/>
  <c r="I381" i="4"/>
  <c r="H15" i="21" s="1"/>
  <c r="J381" i="4"/>
  <c r="K381" i="4"/>
  <c r="L381" i="4"/>
  <c r="M381" i="4"/>
  <c r="N381" i="4"/>
  <c r="O381" i="4"/>
  <c r="P381" i="4"/>
  <c r="Q381" i="4"/>
  <c r="R381" i="4"/>
  <c r="S381" i="4"/>
  <c r="T381" i="4"/>
  <c r="U381" i="4"/>
  <c r="E27" i="4"/>
  <c r="F27" i="4"/>
  <c r="G27" i="4"/>
  <c r="H27" i="4"/>
  <c r="I27" i="4"/>
  <c r="H5" i="21" s="1"/>
  <c r="J27" i="4"/>
  <c r="K27" i="4"/>
  <c r="L27" i="4"/>
  <c r="M27" i="4"/>
  <c r="N27" i="4"/>
  <c r="O27" i="4"/>
  <c r="P27" i="4"/>
  <c r="Q27" i="4"/>
  <c r="R27" i="4"/>
  <c r="S27" i="4"/>
  <c r="T27" i="4"/>
  <c r="U27" i="4"/>
  <c r="E277" i="4"/>
  <c r="F277" i="4"/>
  <c r="G277" i="4"/>
  <c r="H277" i="4"/>
  <c r="G19" i="21" s="1"/>
  <c r="I277" i="4"/>
  <c r="H19" i="21" s="1"/>
  <c r="J277" i="4"/>
  <c r="K277" i="4"/>
  <c r="L277" i="4"/>
  <c r="M277" i="4"/>
  <c r="N277" i="4"/>
  <c r="O277" i="4"/>
  <c r="P277" i="4"/>
  <c r="Q277" i="4"/>
  <c r="R277" i="4"/>
  <c r="S277" i="4"/>
  <c r="T277" i="4"/>
  <c r="U277" i="4"/>
  <c r="E143" i="4"/>
  <c r="F143" i="4"/>
  <c r="G143" i="4"/>
  <c r="H143" i="4"/>
  <c r="G7" i="21" s="1"/>
  <c r="I143" i="4"/>
  <c r="H7" i="21" s="1"/>
  <c r="J143" i="4"/>
  <c r="K143" i="4"/>
  <c r="L143" i="4"/>
  <c r="M143" i="4"/>
  <c r="N143" i="4"/>
  <c r="O143" i="4"/>
  <c r="P143" i="4"/>
  <c r="Q143" i="4"/>
  <c r="R143" i="4"/>
  <c r="S143" i="4"/>
  <c r="T143" i="4"/>
  <c r="U143" i="4"/>
  <c r="D143" i="4"/>
  <c r="D277" i="4"/>
  <c r="D185" i="4"/>
  <c r="C13" i="21" s="1"/>
  <c r="E64" i="4"/>
  <c r="F64" i="4"/>
  <c r="G64" i="4"/>
  <c r="H64" i="4"/>
  <c r="G11" i="21" s="1"/>
  <c r="I64" i="4"/>
  <c r="H11" i="21" s="1"/>
  <c r="J64" i="4"/>
  <c r="K64" i="4"/>
  <c r="L64" i="4"/>
  <c r="M64" i="4"/>
  <c r="N64" i="4"/>
  <c r="O64" i="4"/>
  <c r="O75" i="4" s="1"/>
  <c r="P64" i="4"/>
  <c r="Q64" i="4"/>
  <c r="R64" i="4"/>
  <c r="S64" i="4"/>
  <c r="T64" i="4"/>
  <c r="U64" i="4"/>
  <c r="D64" i="4"/>
  <c r="C11" i="21" s="1"/>
  <c r="U338" i="4"/>
  <c r="U347" i="4" s="1"/>
  <c r="T338" i="4"/>
  <c r="T347" i="4" s="1"/>
  <c r="S338" i="4"/>
  <c r="S347" i="4" s="1"/>
  <c r="R338" i="4"/>
  <c r="R347" i="4" s="1"/>
  <c r="Q338" i="4"/>
  <c r="Q347" i="4" s="1"/>
  <c r="P338" i="4"/>
  <c r="P347" i="4" s="1"/>
  <c r="O338" i="4"/>
  <c r="O347" i="4" s="1"/>
  <c r="N338" i="4"/>
  <c r="N347" i="4" s="1"/>
  <c r="M338" i="4"/>
  <c r="M347" i="4" s="1"/>
  <c r="L338" i="4"/>
  <c r="L347" i="4" s="1"/>
  <c r="K338" i="4"/>
  <c r="K347" i="4" s="1"/>
  <c r="J338" i="4"/>
  <c r="J347" i="4" s="1"/>
  <c r="I338" i="4"/>
  <c r="H338" i="4"/>
  <c r="G338" i="4"/>
  <c r="G347" i="4" s="1"/>
  <c r="F338" i="4"/>
  <c r="F347" i="4" s="1"/>
  <c r="E338" i="4"/>
  <c r="E347" i="4" s="1"/>
  <c r="D338" i="4"/>
  <c r="C18" i="21" s="1"/>
  <c r="E45" i="4"/>
  <c r="F45" i="4"/>
  <c r="G45" i="4"/>
  <c r="H45" i="4"/>
  <c r="G10" i="21" s="1"/>
  <c r="I45" i="4"/>
  <c r="H10" i="21" s="1"/>
  <c r="J45" i="4"/>
  <c r="K45" i="4"/>
  <c r="L45" i="4"/>
  <c r="M45" i="4"/>
  <c r="N45" i="4"/>
  <c r="O45" i="4"/>
  <c r="P45" i="4"/>
  <c r="Q45" i="4"/>
  <c r="R45" i="4"/>
  <c r="S45" i="4"/>
  <c r="T45" i="4"/>
  <c r="U45" i="4"/>
  <c r="E9" i="4"/>
  <c r="D8" i="21" s="1"/>
  <c r="F9" i="4"/>
  <c r="E8" i="21" s="1"/>
  <c r="G9" i="4"/>
  <c r="F8" i="21" s="1"/>
  <c r="H9" i="4"/>
  <c r="G8" i="21" s="1"/>
  <c r="I9" i="4"/>
  <c r="H8" i="21" s="1"/>
  <c r="J9" i="4"/>
  <c r="I8" i="21" s="1"/>
  <c r="K9" i="4"/>
  <c r="J8" i="21" s="1"/>
  <c r="L9" i="4"/>
  <c r="K8" i="21" s="1"/>
  <c r="M9" i="4"/>
  <c r="L8" i="21" s="1"/>
  <c r="N9" i="4"/>
  <c r="M8" i="21" s="1"/>
  <c r="O9" i="4"/>
  <c r="N8" i="21" s="1"/>
  <c r="P9" i="4"/>
  <c r="O8" i="21" s="1"/>
  <c r="Q9" i="4"/>
  <c r="P8" i="21" s="1"/>
  <c r="R9" i="4"/>
  <c r="Q8" i="21" s="1"/>
  <c r="S9" i="4"/>
  <c r="R8" i="21" s="1"/>
  <c r="T9" i="4"/>
  <c r="S8" i="21" s="1"/>
  <c r="U9" i="4"/>
  <c r="T8" i="21" s="1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Q42" i="5"/>
  <c r="P42" i="5"/>
  <c r="O42" i="5"/>
  <c r="N42" i="5"/>
  <c r="M42" i="5"/>
  <c r="L42" i="5"/>
  <c r="K42" i="5"/>
  <c r="J42" i="5"/>
  <c r="I42" i="5"/>
  <c r="H42" i="5"/>
  <c r="G37" i="21" s="1"/>
  <c r="F42" i="5"/>
  <c r="E42" i="5"/>
  <c r="D42" i="5"/>
  <c r="G18" i="21" l="1"/>
  <c r="H347" i="4"/>
  <c r="H18" i="21"/>
  <c r="H29" i="21" s="1"/>
  <c r="I347" i="4"/>
  <c r="Q37" i="21"/>
  <c r="G48" i="21"/>
  <c r="Q48" i="21" s="1"/>
  <c r="S42" i="5"/>
  <c r="H37" i="21"/>
  <c r="H48" i="21" s="1"/>
  <c r="J50" i="5"/>
  <c r="I37" i="21"/>
  <c r="I48" i="21" s="1"/>
  <c r="K50" i="5"/>
  <c r="J37" i="21"/>
  <c r="J48" i="21" s="1"/>
  <c r="L50" i="5"/>
  <c r="K37" i="21"/>
  <c r="M50" i="5"/>
  <c r="L37" i="21"/>
  <c r="L48" i="21" s="1"/>
  <c r="N50" i="5"/>
  <c r="M37" i="21"/>
  <c r="M48" i="21" s="1"/>
  <c r="D50" i="5"/>
  <c r="C37" i="21"/>
  <c r="C48" i="21" s="1"/>
  <c r="O50" i="5"/>
  <c r="N37" i="21"/>
  <c r="N48" i="21" s="1"/>
  <c r="E50" i="5"/>
  <c r="D37" i="21"/>
  <c r="D48" i="21" s="1"/>
  <c r="P50" i="5"/>
  <c r="O37" i="21"/>
  <c r="O48" i="21" s="1"/>
  <c r="F50" i="5"/>
  <c r="E37" i="21"/>
  <c r="E48" i="21" s="1"/>
  <c r="Q50" i="5"/>
  <c r="P37" i="21"/>
  <c r="P48" i="21" s="1"/>
  <c r="X213" i="4"/>
  <c r="H50" i="5"/>
  <c r="R50" i="5" s="1"/>
  <c r="R42" i="5"/>
  <c r="W6" i="21"/>
  <c r="I50" i="5"/>
  <c r="S288" i="4"/>
  <c r="R19" i="21"/>
  <c r="U8" i="21"/>
  <c r="X8" i="21"/>
  <c r="O37" i="4"/>
  <c r="N5" i="21"/>
  <c r="M56" i="4"/>
  <c r="L10" i="21"/>
  <c r="D18" i="21"/>
  <c r="S75" i="4"/>
  <c r="R11" i="21"/>
  <c r="S153" i="4"/>
  <c r="R7" i="21"/>
  <c r="P288" i="4"/>
  <c r="O19" i="21"/>
  <c r="F288" i="4"/>
  <c r="E19" i="21"/>
  <c r="X19" i="21" s="1"/>
  <c r="M37" i="4"/>
  <c r="L5" i="21"/>
  <c r="T387" i="4"/>
  <c r="S15" i="21"/>
  <c r="J387" i="4"/>
  <c r="I15" i="21"/>
  <c r="Q195" i="4"/>
  <c r="P13" i="21"/>
  <c r="G195" i="4"/>
  <c r="F13" i="21"/>
  <c r="V8" i="21"/>
  <c r="P56" i="4"/>
  <c r="O10" i="21"/>
  <c r="F56" i="4"/>
  <c r="E10" i="21"/>
  <c r="X10" i="21" s="1"/>
  <c r="K18" i="21"/>
  <c r="T195" i="4"/>
  <c r="S13" i="21"/>
  <c r="E56" i="4"/>
  <c r="D10" i="21"/>
  <c r="L18" i="21"/>
  <c r="K75" i="4"/>
  <c r="J11" i="21"/>
  <c r="R288" i="4"/>
  <c r="Q19" i="21"/>
  <c r="L387" i="4"/>
  <c r="K15" i="21"/>
  <c r="N56" i="4"/>
  <c r="M10" i="21"/>
  <c r="M18" i="21"/>
  <c r="G288" i="4"/>
  <c r="F19" i="21"/>
  <c r="N37" i="4"/>
  <c r="M5" i="21"/>
  <c r="K387" i="4"/>
  <c r="J15" i="21"/>
  <c r="L56" i="4"/>
  <c r="K10" i="21"/>
  <c r="E18" i="21"/>
  <c r="R75" i="4"/>
  <c r="Q11" i="21"/>
  <c r="L37" i="4"/>
  <c r="K5" i="21"/>
  <c r="P195" i="4"/>
  <c r="O13" i="21"/>
  <c r="F195" i="4"/>
  <c r="E13" i="21"/>
  <c r="U56" i="4"/>
  <c r="T10" i="21"/>
  <c r="T56" i="4"/>
  <c r="S10" i="21"/>
  <c r="J56" i="4"/>
  <c r="I10" i="21"/>
  <c r="Q18" i="21"/>
  <c r="P75" i="4"/>
  <c r="O11" i="21"/>
  <c r="F75" i="4"/>
  <c r="E11" i="21"/>
  <c r="X11" i="21" s="1"/>
  <c r="P153" i="4"/>
  <c r="O7" i="21"/>
  <c r="F153" i="4"/>
  <c r="E7" i="21"/>
  <c r="X7" i="21" s="1"/>
  <c r="M288" i="4"/>
  <c r="L19" i="21"/>
  <c r="T37" i="4"/>
  <c r="S5" i="21"/>
  <c r="J37" i="4"/>
  <c r="I5" i="21"/>
  <c r="Q387" i="4"/>
  <c r="P15" i="21"/>
  <c r="G387" i="4"/>
  <c r="F15" i="21"/>
  <c r="N195" i="4"/>
  <c r="M13" i="21"/>
  <c r="K153" i="4"/>
  <c r="J7" i="21"/>
  <c r="S195" i="4"/>
  <c r="R13" i="21"/>
  <c r="D347" i="4"/>
  <c r="T75" i="4"/>
  <c r="S11" i="21"/>
  <c r="T153" i="4"/>
  <c r="S7" i="21"/>
  <c r="J153" i="4"/>
  <c r="I7" i="21"/>
  <c r="U387" i="4"/>
  <c r="T15" i="21"/>
  <c r="G13" i="21"/>
  <c r="V185" i="4"/>
  <c r="O18" i="21"/>
  <c r="R153" i="4"/>
  <c r="Q7" i="21"/>
  <c r="O288" i="4"/>
  <c r="N19" i="21"/>
  <c r="O195" i="4"/>
  <c r="N13" i="21"/>
  <c r="R18" i="21"/>
  <c r="E75" i="4"/>
  <c r="D11" i="21"/>
  <c r="O153" i="4"/>
  <c r="N7" i="21"/>
  <c r="E153" i="4"/>
  <c r="D7" i="21"/>
  <c r="L288" i="4"/>
  <c r="K19" i="21"/>
  <c r="S37" i="4"/>
  <c r="R5" i="21"/>
  <c r="P387" i="4"/>
  <c r="O15" i="21"/>
  <c r="F387" i="4"/>
  <c r="E15" i="21"/>
  <c r="X15" i="21" s="1"/>
  <c r="M195" i="4"/>
  <c r="L13" i="21"/>
  <c r="L75" i="4"/>
  <c r="K11" i="21"/>
  <c r="D153" i="4"/>
  <c r="C7" i="21"/>
  <c r="L153" i="4"/>
  <c r="K7" i="21"/>
  <c r="P37" i="4"/>
  <c r="O5" i="21"/>
  <c r="F37" i="4"/>
  <c r="E5" i="21"/>
  <c r="M387" i="4"/>
  <c r="L15" i="21"/>
  <c r="J195" i="4"/>
  <c r="I13" i="21"/>
  <c r="O56" i="4"/>
  <c r="N10" i="21"/>
  <c r="U75" i="4"/>
  <c r="T11" i="21"/>
  <c r="U153" i="4"/>
  <c r="T7" i="21"/>
  <c r="E37" i="4"/>
  <c r="D5" i="21"/>
  <c r="J75" i="4"/>
  <c r="I11" i="21"/>
  <c r="Q288" i="4"/>
  <c r="P19" i="21"/>
  <c r="R195" i="4"/>
  <c r="Q13" i="21"/>
  <c r="E288" i="4"/>
  <c r="D19" i="21"/>
  <c r="S387" i="4"/>
  <c r="R15" i="21"/>
  <c r="K56" i="4"/>
  <c r="J10" i="21"/>
  <c r="F18" i="21"/>
  <c r="P18" i="21"/>
  <c r="Q75" i="4"/>
  <c r="P11" i="21"/>
  <c r="G75" i="4"/>
  <c r="F11" i="21"/>
  <c r="Q153" i="4"/>
  <c r="P7" i="21"/>
  <c r="G153" i="4"/>
  <c r="F7" i="21"/>
  <c r="N288" i="4"/>
  <c r="M19" i="21"/>
  <c r="U37" i="4"/>
  <c r="T5" i="21"/>
  <c r="K37" i="4"/>
  <c r="J5" i="21"/>
  <c r="R387" i="4"/>
  <c r="Q15" i="21"/>
  <c r="E195" i="4"/>
  <c r="D13" i="21"/>
  <c r="S56" i="4"/>
  <c r="R10" i="21"/>
  <c r="R56" i="4"/>
  <c r="Q10" i="21"/>
  <c r="I18" i="21"/>
  <c r="S18" i="21"/>
  <c r="N75" i="4"/>
  <c r="M11" i="21"/>
  <c r="N153" i="4"/>
  <c r="M7" i="21"/>
  <c r="U288" i="4"/>
  <c r="T19" i="21"/>
  <c r="K288" i="4"/>
  <c r="J19" i="21"/>
  <c r="R37" i="4"/>
  <c r="Q5" i="21"/>
  <c r="G5" i="21"/>
  <c r="V27" i="4"/>
  <c r="O387" i="4"/>
  <c r="E387" i="4"/>
  <c r="D15" i="21"/>
  <c r="L195" i="4"/>
  <c r="K13" i="21"/>
  <c r="Q56" i="4"/>
  <c r="P10" i="21"/>
  <c r="G56" i="4"/>
  <c r="F10" i="21"/>
  <c r="J18" i="21"/>
  <c r="T18" i="21"/>
  <c r="M75" i="4"/>
  <c r="L11" i="21"/>
  <c r="D288" i="4"/>
  <c r="C19" i="21"/>
  <c r="M153" i="4"/>
  <c r="L7" i="21"/>
  <c r="T288" i="4"/>
  <c r="S19" i="21"/>
  <c r="J288" i="4"/>
  <c r="I19" i="21"/>
  <c r="Q37" i="4"/>
  <c r="P5" i="21"/>
  <c r="G37" i="4"/>
  <c r="F5" i="21"/>
  <c r="N387" i="4"/>
  <c r="M15" i="21"/>
  <c r="U195" i="4"/>
  <c r="T13" i="21"/>
  <c r="K195" i="4"/>
  <c r="J13" i="21"/>
  <c r="N18" i="21"/>
  <c r="H75" i="4"/>
  <c r="V64" i="4"/>
  <c r="Y64" i="4"/>
  <c r="I387" i="4"/>
  <c r="W381" i="4"/>
  <c r="I195" i="4"/>
  <c r="W185" i="4"/>
  <c r="H288" i="4"/>
  <c r="Y277" i="4"/>
  <c r="V277" i="4"/>
  <c r="H195" i="4"/>
  <c r="Y185" i="4"/>
  <c r="H387" i="4"/>
  <c r="V381" i="4"/>
  <c r="Y381" i="4"/>
  <c r="I56" i="4"/>
  <c r="W45" i="4"/>
  <c r="W338" i="4"/>
  <c r="I37" i="4"/>
  <c r="W27" i="4"/>
  <c r="I288" i="4"/>
  <c r="W277" i="4"/>
  <c r="W135" i="4"/>
  <c r="I153" i="4"/>
  <c r="W143" i="4"/>
  <c r="V338" i="4"/>
  <c r="Y338" i="4"/>
  <c r="H56" i="4"/>
  <c r="V45" i="4"/>
  <c r="Y45" i="4"/>
  <c r="H37" i="4"/>
  <c r="Y27" i="4"/>
  <c r="I75" i="4"/>
  <c r="W64" i="4"/>
  <c r="V135" i="4"/>
  <c r="Y135" i="4"/>
  <c r="H153" i="4"/>
  <c r="V143" i="4"/>
  <c r="Y143" i="4"/>
  <c r="D75" i="4"/>
  <c r="D195" i="4"/>
  <c r="R19" i="4"/>
  <c r="F19" i="4"/>
  <c r="Q19" i="4"/>
  <c r="E19" i="4"/>
  <c r="S19" i="4"/>
  <c r="N19" i="4"/>
  <c r="L19" i="4"/>
  <c r="H19" i="4"/>
  <c r="M19" i="4"/>
  <c r="K19" i="4"/>
  <c r="G19" i="4"/>
  <c r="P19" i="4"/>
  <c r="J19" i="4"/>
  <c r="T19" i="4"/>
  <c r="O19" i="4"/>
  <c r="U19" i="4"/>
  <c r="I19" i="4"/>
  <c r="Y9" i="4"/>
  <c r="W9" i="4"/>
  <c r="V9" i="4"/>
  <c r="X18" i="21" l="1"/>
  <c r="C29" i="21"/>
  <c r="S50" i="5"/>
  <c r="R37" i="21"/>
  <c r="K48" i="21"/>
  <c r="R48" i="21" s="1"/>
  <c r="V11" i="21"/>
  <c r="U15" i="21"/>
  <c r="R29" i="21"/>
  <c r="U11" i="21"/>
  <c r="K29" i="21"/>
  <c r="W288" i="4"/>
  <c r="V7" i="21"/>
  <c r="P29" i="21"/>
  <c r="U10" i="21"/>
  <c r="U7" i="21"/>
  <c r="D29" i="21"/>
  <c r="J29" i="21"/>
  <c r="V10" i="21"/>
  <c r="V18" i="21"/>
  <c r="O29" i="21"/>
  <c r="L29" i="21"/>
  <c r="V13" i="21"/>
  <c r="M29" i="21"/>
  <c r="V19" i="21"/>
  <c r="S29" i="21"/>
  <c r="F29" i="21"/>
  <c r="V15" i="21"/>
  <c r="W56" i="4"/>
  <c r="U19" i="21"/>
  <c r="E29" i="21"/>
  <c r="Q29" i="21"/>
  <c r="T29" i="21"/>
  <c r="I29" i="21"/>
  <c r="X13" i="21"/>
  <c r="U13" i="21"/>
  <c r="U5" i="21"/>
  <c r="V5" i="21"/>
  <c r="W347" i="4"/>
  <c r="G29" i="21"/>
  <c r="W8" i="21"/>
  <c r="W37" i="4"/>
  <c r="X64" i="4"/>
  <c r="X143" i="4"/>
  <c r="W195" i="4"/>
  <c r="X5" i="21"/>
  <c r="W75" i="4"/>
  <c r="W153" i="4"/>
  <c r="W387" i="4"/>
  <c r="U18" i="21"/>
  <c r="N29" i="21"/>
  <c r="X27" i="4"/>
  <c r="X277" i="4"/>
  <c r="X135" i="4"/>
  <c r="X381" i="4"/>
  <c r="X338" i="4"/>
  <c r="V347" i="4"/>
  <c r="Y347" i="4"/>
  <c r="V37" i="4"/>
  <c r="Y37" i="4"/>
  <c r="X185" i="4"/>
  <c r="Y387" i="4"/>
  <c r="V387" i="4"/>
  <c r="V288" i="4"/>
  <c r="Y288" i="4"/>
  <c r="V19" i="4"/>
  <c r="Y19" i="4"/>
  <c r="W19" i="4"/>
  <c r="X45" i="4"/>
  <c r="V153" i="4"/>
  <c r="Y153" i="4"/>
  <c r="V56" i="4"/>
  <c r="Y56" i="4"/>
  <c r="V195" i="4"/>
  <c r="Y195" i="4"/>
  <c r="V75" i="4"/>
  <c r="Y75" i="4"/>
  <c r="X9" i="4"/>
  <c r="W7" i="21" l="1"/>
  <c r="W11" i="21"/>
  <c r="W15" i="21"/>
  <c r="W10" i="21"/>
  <c r="W18" i="21"/>
  <c r="W19" i="21"/>
  <c r="X288" i="4"/>
  <c r="X29" i="21"/>
  <c r="X37" i="4"/>
  <c r="W13" i="21"/>
  <c r="V29" i="21"/>
  <c r="X56" i="4"/>
  <c r="X347" i="4"/>
  <c r="X75" i="4"/>
  <c r="W5" i="21"/>
  <c r="X195" i="4"/>
  <c r="X387" i="4"/>
  <c r="X153" i="4"/>
  <c r="U29" i="21"/>
  <c r="X19" i="4"/>
  <c r="W29" i="21" l="1"/>
</calcChain>
</file>

<file path=xl/sharedStrings.xml><?xml version="1.0" encoding="utf-8"?>
<sst xmlns="http://schemas.openxmlformats.org/spreadsheetml/2006/main" count="1993" uniqueCount="214">
  <si>
    <t>AB</t>
  </si>
  <si>
    <t>R</t>
  </si>
  <si>
    <t>H</t>
  </si>
  <si>
    <t>RBI</t>
  </si>
  <si>
    <t>BB</t>
  </si>
  <si>
    <t>K</t>
  </si>
  <si>
    <t>Sam Lebel</t>
  </si>
  <si>
    <t>Logan Janes</t>
  </si>
  <si>
    <t>1B</t>
  </si>
  <si>
    <t>RF</t>
  </si>
  <si>
    <t>2B</t>
  </si>
  <si>
    <t>Joe Ferreira</t>
  </si>
  <si>
    <t>Patrick Pinlac</t>
  </si>
  <si>
    <t>Dawson Fascia</t>
  </si>
  <si>
    <t>Caleb Chramow</t>
  </si>
  <si>
    <t>Batting</t>
  </si>
  <si>
    <t>Pitching</t>
  </si>
  <si>
    <t>Alex Emmerson</t>
  </si>
  <si>
    <t>IP</t>
  </si>
  <si>
    <t>ER</t>
  </si>
  <si>
    <t>Aiden Cowper</t>
  </si>
  <si>
    <t>Myles Swartz</t>
  </si>
  <si>
    <t>Keegan Murphy</t>
  </si>
  <si>
    <t>Ralph Lahey</t>
  </si>
  <si>
    <t>May Update</t>
  </si>
  <si>
    <t>Team</t>
  </si>
  <si>
    <t>Record</t>
  </si>
  <si>
    <t>Win %</t>
  </si>
  <si>
    <t>GB</t>
  </si>
  <si>
    <t>Home</t>
  </si>
  <si>
    <t>Away</t>
  </si>
  <si>
    <t>RA</t>
  </si>
  <si>
    <t>Diff.</t>
  </si>
  <si>
    <t>Last 10</t>
  </si>
  <si>
    <t>Streak</t>
  </si>
  <si>
    <t xml:space="preserve"> </t>
  </si>
  <si>
    <t>Ken Johnson Division</t>
  </si>
  <si>
    <t>Len Andrews Division</t>
  </si>
  <si>
    <t>Team Best -Min 15 AB</t>
  </si>
  <si>
    <t>GP</t>
  </si>
  <si>
    <t>PA</t>
  </si>
  <si>
    <t>3B</t>
  </si>
  <si>
    <t>HR</t>
  </si>
  <si>
    <t>Sac</t>
  </si>
  <si>
    <t>HBP</t>
  </si>
  <si>
    <t>RE</t>
  </si>
  <si>
    <t>FC</t>
  </si>
  <si>
    <t>SB</t>
  </si>
  <si>
    <t>CS</t>
  </si>
  <si>
    <t>OBP</t>
  </si>
  <si>
    <t>SLG</t>
  </si>
  <si>
    <t>OPS</t>
  </si>
  <si>
    <t>AVG</t>
  </si>
  <si>
    <t>Aidan Murphy</t>
  </si>
  <si>
    <t>Team Totals</t>
  </si>
  <si>
    <t>Team Best - Min 5 IP</t>
  </si>
  <si>
    <t>G</t>
  </si>
  <si>
    <t>GS</t>
  </si>
  <si>
    <t>CG</t>
  </si>
  <si>
    <t>Hits</t>
  </si>
  <si>
    <t>WP</t>
  </si>
  <si>
    <t>Won</t>
  </si>
  <si>
    <t>Lost</t>
  </si>
  <si>
    <t>Sv</t>
  </si>
  <si>
    <t>ERA</t>
  </si>
  <si>
    <t>WHIP</t>
  </si>
  <si>
    <t>Jayden Jeminson</t>
  </si>
  <si>
    <t>May</t>
  </si>
  <si>
    <t>June</t>
  </si>
  <si>
    <t>July</t>
  </si>
  <si>
    <t>August</t>
  </si>
  <si>
    <t>Brampton Royals</t>
  </si>
  <si>
    <t>-</t>
  </si>
  <si>
    <t>Won 1</t>
  </si>
  <si>
    <t>Lost 1</t>
  </si>
  <si>
    <t>Won 2</t>
  </si>
  <si>
    <t>Sarnia</t>
  </si>
  <si>
    <t>Playoffs</t>
  </si>
  <si>
    <t>League</t>
  </si>
  <si>
    <t>Tournaments</t>
  </si>
  <si>
    <t>Hap Walters</t>
  </si>
  <si>
    <t>Season Totals</t>
  </si>
  <si>
    <t>June Update</t>
  </si>
  <si>
    <t>#31</t>
  </si>
  <si>
    <t>#72</t>
  </si>
  <si>
    <t>#98</t>
  </si>
  <si>
    <t>#1</t>
  </si>
  <si>
    <t>#3</t>
  </si>
  <si>
    <t>#27</t>
  </si>
  <si>
    <t>#6</t>
  </si>
  <si>
    <t>#23</t>
  </si>
  <si>
    <t>#2</t>
  </si>
  <si>
    <t>#33</t>
  </si>
  <si>
    <t>#19</t>
  </si>
  <si>
    <t>Vaughan</t>
  </si>
  <si>
    <t>Team Best -Min 5 AB</t>
  </si>
  <si>
    <t>9-1</t>
  </si>
  <si>
    <t>Kyle Mucin</t>
  </si>
  <si>
    <t>#83</t>
  </si>
  <si>
    <t>3.5</t>
  </si>
  <si>
    <t>Ivan Jakovljevic</t>
  </si>
  <si>
    <t xml:space="preserve">  </t>
  </si>
  <si>
    <t>#10</t>
  </si>
  <si>
    <t>Nat. Qualifier</t>
  </si>
  <si>
    <t>Tyler Barbier</t>
  </si>
  <si>
    <t>July Update</t>
  </si>
  <si>
    <t>Team Best -Min 10 AB</t>
  </si>
  <si>
    <t>Eric Ferreira</t>
  </si>
  <si>
    <t>Ethan Chramow</t>
  </si>
  <si>
    <t>Brendan Nolet</t>
  </si>
  <si>
    <t>#24</t>
  </si>
  <si>
    <t>London</t>
  </si>
  <si>
    <t>Aug</t>
  </si>
  <si>
    <t>#28</t>
  </si>
  <si>
    <t>#34</t>
  </si>
  <si>
    <t>Patreek Shrestha</t>
  </si>
  <si>
    <t>#17</t>
  </si>
  <si>
    <t xml:space="preserve">   </t>
  </si>
  <si>
    <t>#8</t>
  </si>
  <si>
    <t>Ethan Chramrow</t>
  </si>
  <si>
    <t>Myles Mucin</t>
  </si>
  <si>
    <t>#18</t>
  </si>
  <si>
    <t>#89</t>
  </si>
  <si>
    <t>#29</t>
  </si>
  <si>
    <t>#97</t>
  </si>
  <si>
    <t>Waterloo Tigers</t>
  </si>
  <si>
    <t>Burlington Brants</t>
  </si>
  <si>
    <t>Milton Red Sox</t>
  </si>
  <si>
    <t>Oakville A's</t>
  </si>
  <si>
    <t>Etobicoke Rangers</t>
  </si>
  <si>
    <t>Erindale Cardinals</t>
  </si>
  <si>
    <t>3-4-1</t>
  </si>
  <si>
    <t>2-6</t>
  </si>
  <si>
    <t>5-2</t>
  </si>
  <si>
    <t>3-3</t>
  </si>
  <si>
    <t>2-5</t>
  </si>
  <si>
    <t>1-1</t>
  </si>
  <si>
    <t>4-1</t>
  </si>
  <si>
    <t>2-2</t>
  </si>
  <si>
    <t>1-2</t>
  </si>
  <si>
    <t>3-4</t>
  </si>
  <si>
    <t>0-6</t>
  </si>
  <si>
    <t>0-2</t>
  </si>
  <si>
    <t>0-4</t>
  </si>
  <si>
    <t>Lost 6</t>
  </si>
  <si>
    <t>6-2-1</t>
  </si>
  <si>
    <t>2-1</t>
  </si>
  <si>
    <t>4-1-1</t>
  </si>
  <si>
    <t>.5</t>
  </si>
  <si>
    <t>2.5</t>
  </si>
  <si>
    <t>3-1</t>
  </si>
  <si>
    <t>0-3</t>
  </si>
  <si>
    <t>2-0</t>
  </si>
  <si>
    <t>1-3-1</t>
  </si>
  <si>
    <t>5-1</t>
  </si>
  <si>
    <t>Caymo Gahnow</t>
  </si>
  <si>
    <t>Kevin Linfield</t>
  </si>
  <si>
    <t>#20</t>
  </si>
  <si>
    <t>#88</t>
  </si>
  <si>
    <t>Matteo Ruggirello</t>
  </si>
  <si>
    <t>2026 Tournament Batting</t>
  </si>
  <si>
    <t>2026 Tournament Pitching</t>
  </si>
  <si>
    <t>O Toon</t>
  </si>
  <si>
    <t>Jaden Gadishaw</t>
  </si>
  <si>
    <t>6-8-1</t>
  </si>
  <si>
    <t>12-2</t>
  </si>
  <si>
    <t>9-6-1</t>
  </si>
  <si>
    <t>7-5</t>
  </si>
  <si>
    <t>2-12</t>
  </si>
  <si>
    <t>5-2-1</t>
  </si>
  <si>
    <t>4-4</t>
  </si>
  <si>
    <t>5-4</t>
  </si>
  <si>
    <t>2-3</t>
  </si>
  <si>
    <t>7-1</t>
  </si>
  <si>
    <t>5-3</t>
  </si>
  <si>
    <t>1-5-1</t>
  </si>
  <si>
    <t>5-5</t>
  </si>
  <si>
    <t>2-8</t>
  </si>
  <si>
    <t>8-8</t>
  </si>
  <si>
    <t>6-4</t>
  </si>
  <si>
    <t>7-10</t>
  </si>
  <si>
    <t>Won 4</t>
  </si>
  <si>
    <t>Lost 4</t>
  </si>
  <si>
    <t>Won 7</t>
  </si>
  <si>
    <t>2026 Regular Season Batting</t>
  </si>
  <si>
    <t>2026 Regular Season Pitching</t>
  </si>
  <si>
    <t>2026 Regular + Tournament Batting</t>
  </si>
  <si>
    <t>2026 Regular + Tournament Pitching</t>
  </si>
  <si>
    <t>Jesse Berney</t>
  </si>
  <si>
    <t>#38</t>
  </si>
  <si>
    <t>8-10-1</t>
  </si>
  <si>
    <t>6-6</t>
  </si>
  <si>
    <t>2-4</t>
  </si>
  <si>
    <t>`</t>
  </si>
  <si>
    <t>15-7-1</t>
  </si>
  <si>
    <t>11-10</t>
  </si>
  <si>
    <t>2-18</t>
  </si>
  <si>
    <t>15-3-1</t>
  </si>
  <si>
    <t>8-2</t>
  </si>
  <si>
    <t>4-5</t>
  </si>
  <si>
    <t>0-8</t>
  </si>
  <si>
    <t>2-10</t>
  </si>
  <si>
    <t>Won 5</t>
  </si>
  <si>
    <t>Lost 2</t>
  </si>
  <si>
    <t>1-9</t>
  </si>
  <si>
    <t>Lost 7</t>
  </si>
  <si>
    <t>8-1-1</t>
  </si>
  <si>
    <t>Won 3</t>
  </si>
  <si>
    <t>11-8</t>
  </si>
  <si>
    <t>8-14-1</t>
  </si>
  <si>
    <t>3-8-1</t>
  </si>
  <si>
    <t>5-6</t>
  </si>
  <si>
    <t>5-4-1</t>
  </si>
  <si>
    <t>Caymo Ghannie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</si>
</sst>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.000"/>
    <numFmt numFmtId="166" formatCode="0.0"/>
    <numFmt numFmtId="167" formatCode="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name val="Calibri"/>
      <family val="2"/>
      <scheme val="minor"/>
    </font>
    <font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8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164" fontId="4" fillId="0" borderId="0" xfId="0" applyNumberFormat="1" applyFont="1" applyAlignment="1">
      <alignment horizontal="center"/>
    </xf>
    <xf numFmtId="12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6" fontId="0" fillId="0" borderId="0" xfId="0" quotePrefix="1" applyNumberFormat="1" applyAlignment="1">
      <alignment horizontal="center"/>
    </xf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2" borderId="0" xfId="0" applyNumberFormat="1" applyFont="1" applyFill="1" applyAlignment="1">
      <alignment horizontal="center"/>
    </xf>
    <xf numFmtId="16" fontId="4" fillId="0" borderId="0" xfId="0" quotePrefix="1" applyNumberFormat="1" applyFont="1" applyAlignment="1">
      <alignment horizontal="center"/>
    </xf>
    <xf numFmtId="9" fontId="0" fillId="0" borderId="0" xfId="0" quotePrefix="1" applyNumberFormat="1" applyAlignment="1">
      <alignment horizontal="center"/>
    </xf>
    <xf numFmtId="14" fontId="0" fillId="0" borderId="0" xfId="0" quotePrefix="1" applyNumberFormat="1" applyAlignment="1">
      <alignment horizontal="center"/>
    </xf>
    <xf numFmtId="165" fontId="4" fillId="0" borderId="0" xfId="0" quotePrefix="1" applyNumberFormat="1" applyFont="1" applyAlignment="1">
      <alignment horizontal="center"/>
    </xf>
    <xf numFmtId="165" fontId="0" fillId="0" borderId="0" xfId="0" quotePrefix="1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quotePrefix="1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2" fontId="0" fillId="0" borderId="0" xfId="0" applyNumberFormat="1" applyAlignment="1">
      <alignment horizontal="center"/>
    </xf>
    <xf numFmtId="0" fontId="6" fillId="0" borderId="7" xfId="0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center"/>
    </xf>
    <xf numFmtId="12" fontId="0" fillId="0" borderId="0" xfId="0" quotePrefix="1" applyNumberFormat="1" applyAlignment="1">
      <alignment horizontal="center"/>
    </xf>
    <xf numFmtId="0" fontId="4" fillId="2" borderId="5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2" fillId="0" borderId="0" xfId="0" applyFont="1"/>
    <xf numFmtId="0" fontId="0" fillId="3" borderId="0" xfId="0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5" fontId="0" fillId="0" borderId="0" xfId="1" quotePrefix="1" applyNumberFormat="1" applyFont="1" applyAlignment="1">
      <alignment horizontal="center"/>
    </xf>
    <xf numFmtId="0" fontId="0" fillId="3" borderId="0" xfId="0" applyFill="1"/>
    <xf numFmtId="166" fontId="0" fillId="0" borderId="0" xfId="0" quotePrefix="1" applyNumberFormat="1" applyAlignment="1">
      <alignment horizontal="center"/>
    </xf>
    <xf numFmtId="167" fontId="0" fillId="0" borderId="0" xfId="0" quotePrefix="1" applyNumberFormat="1" applyAlignment="1">
      <alignment horizontal="center"/>
    </xf>
    <xf numFmtId="0" fontId="4" fillId="2" borderId="5" xfId="0" applyFont="1" applyFill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12" fontId="0" fillId="0" borderId="0" xfId="0" applyNumberFormat="1"/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3" fillId="0" borderId="0" xfId="0" applyFont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5" fontId="0" fillId="0" borderId="0" xfId="0" applyNumberFormat="1"/>
    <xf numFmtId="0" fontId="4" fillId="3" borderId="5" xfId="0" applyFont="1" applyFill="1" applyBorder="1"/>
    <xf numFmtId="165" fontId="4" fillId="3" borderId="0" xfId="0" applyNumberFormat="1" applyFont="1" applyFill="1" applyAlignment="1">
      <alignment horizontal="center"/>
    </xf>
    <xf numFmtId="165" fontId="4" fillId="3" borderId="6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4" fillId="3" borderId="6" xfId="0" applyNumberFormat="1" applyFont="1" applyFill="1" applyBorder="1" applyAlignment="1">
      <alignment horizontal="center"/>
    </xf>
    <xf numFmtId="165" fontId="0" fillId="0" borderId="0" xfId="1" applyNumberFormat="1" applyFont="1" applyAlignment="1">
      <alignment horizontal="center"/>
    </xf>
    <xf numFmtId="165" fontId="4" fillId="2" borderId="0" xfId="0" applyNumberFormat="1" applyFont="1" applyFill="1" applyAlignment="1">
      <alignment horizontal="center"/>
    </xf>
    <xf numFmtId="165" fontId="4" fillId="2" borderId="6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/>
    </xf>
    <xf numFmtId="165" fontId="2" fillId="3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165" fontId="2" fillId="2" borderId="6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2" fillId="2" borderId="6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6" fillId="3" borderId="0" xfId="0" applyNumberFormat="1" applyFont="1" applyFill="1" applyAlignment="1">
      <alignment horizontal="center"/>
    </xf>
    <xf numFmtId="164" fontId="6" fillId="3" borderId="6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164" fontId="5" fillId="3" borderId="8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5" fillId="3" borderId="0" xfId="0" applyNumberFormat="1" applyFont="1" applyFill="1" applyAlignment="1">
      <alignment horizontal="center"/>
    </xf>
    <xf numFmtId="165" fontId="2" fillId="3" borderId="6" xfId="0" applyNumberFormat="1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6" fillId="0" borderId="3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1" fillId="0" borderId="8" xfId="0" applyNumberFormat="1" applyFont="1" applyBorder="1" applyAlignment="1">
      <alignment horizontal="center"/>
    </xf>
    <xf numFmtId="2" fontId="11" fillId="0" borderId="8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2" fontId="6" fillId="3" borderId="0" xfId="0" applyNumberFormat="1" applyFont="1" applyFill="1" applyAlignment="1">
      <alignment horizontal="center"/>
    </xf>
    <xf numFmtId="2" fontId="4" fillId="3" borderId="0" xfId="0" quotePrefix="1" applyNumberFormat="1" applyFont="1" applyFill="1" applyAlignment="1">
      <alignment horizontal="center"/>
    </xf>
    <xf numFmtId="165" fontId="0" fillId="3" borderId="0" xfId="0" applyNumberFormat="1" applyFill="1" applyAlignment="1">
      <alignment horizontal="center"/>
    </xf>
    <xf numFmtId="165" fontId="0" fillId="3" borderId="6" xfId="0" applyNumberFormat="1" applyFill="1" applyBorder="1" applyAlignment="1">
      <alignment horizontal="center"/>
    </xf>
    <xf numFmtId="165" fontId="6" fillId="3" borderId="0" xfId="0" applyNumberFormat="1" applyFont="1" applyFill="1" applyAlignment="1">
      <alignment horizontal="center"/>
    </xf>
    <xf numFmtId="165" fontId="6" fillId="3" borderId="6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5" fontId="5" fillId="3" borderId="8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5" fontId="5" fillId="3" borderId="0" xfId="0" applyNumberFormat="1" applyFont="1" applyFill="1" applyAlignment="1">
      <alignment horizontal="center"/>
    </xf>
    <xf numFmtId="165" fontId="5" fillId="3" borderId="6" xfId="0" applyNumberFormat="1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/>
    </xf>
    <xf numFmtId="165" fontId="6" fillId="3" borderId="2" xfId="0" applyNumberFormat="1" applyFont="1" applyFill="1" applyBorder="1" applyAlignment="1">
      <alignment horizontal="center"/>
    </xf>
    <xf numFmtId="165" fontId="6" fillId="3" borderId="4" xfId="0" applyNumberFormat="1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center"/>
    </xf>
    <xf numFmtId="165" fontId="11" fillId="0" borderId="6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2" fontId="11" fillId="0" borderId="1" xfId="0" applyNumberFormat="1" applyFont="1" applyBorder="1" applyAlignment="1">
      <alignment horizontal="center"/>
    </xf>
    <xf numFmtId="165" fontId="11" fillId="0" borderId="1" xfId="0" applyNumberFormat="1" applyFont="1" applyBorder="1" applyAlignment="1">
      <alignment horizontal="center"/>
    </xf>
    <xf numFmtId="165" fontId="11" fillId="0" borderId="8" xfId="0" applyNumberFormat="1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14" fontId="4" fillId="0" borderId="0" xfId="0" quotePrefix="1" applyNumberFormat="1" applyFont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1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6" fillId="0" borderId="5" xfId="0" applyFont="1" applyBorder="1"/>
    <xf numFmtId="0" fontId="6" fillId="0" borderId="7" xfId="0" applyFont="1" applyBorder="1"/>
    <xf numFmtId="0" fontId="6" fillId="0" borderId="0" xfId="0" applyFont="1"/>
    <xf numFmtId="0" fontId="11" fillId="0" borderId="7" xfId="0" applyFont="1" applyBorder="1" applyAlignment="1">
      <alignment horizontal="center"/>
    </xf>
    <xf numFmtId="165" fontId="11" fillId="3" borderId="1" xfId="0" applyNumberFormat="1" applyFont="1" applyFill="1" applyBorder="1" applyAlignment="1">
      <alignment horizontal="center"/>
    </xf>
    <xf numFmtId="165" fontId="11" fillId="3" borderId="8" xfId="0" applyNumberFormat="1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2" fontId="11" fillId="3" borderId="1" xfId="0" applyNumberFormat="1" applyFont="1" applyFill="1" applyBorder="1" applyAlignment="1">
      <alignment horizontal="center"/>
    </xf>
    <xf numFmtId="2" fontId="11" fillId="3" borderId="8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4" fillId="0" borderId="0" xfId="0" applyFont="1" applyBorder="1"/>
    <xf numFmtId="2" fontId="5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17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79</xdr:row>
      <xdr:rowOff>209550</xdr:rowOff>
    </xdr:from>
    <xdr:to>
      <xdr:col>1</xdr:col>
      <xdr:colOff>1495425</xdr:colOff>
      <xdr:row>85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A3553AF-7FAE-9551-745E-BCFAFFD17E0D}"/>
            </a:ext>
          </a:extLst>
        </xdr:cNvPr>
        <xdr:cNvSpPr txBox="1"/>
      </xdr:nvSpPr>
      <xdr:spPr>
        <a:xfrm>
          <a:off x="685800" y="15878175"/>
          <a:ext cx="1419225" cy="1085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I added Tyler's double in</a:t>
          </a:r>
          <a:r>
            <a:rPr lang="en-CA" sz="1100" baseline="0"/>
            <a:t> the 2nd inning vs Waterloo on July 23, which he wasn't credited for.</a:t>
          </a:r>
          <a:endParaRPr lang="en-CA" sz="1100"/>
        </a:p>
      </xdr:txBody>
    </xdr:sp>
    <xdr:clientData/>
  </xdr:twoCellAnchor>
  <xdr:oneCellAnchor>
    <xdr:from>
      <xdr:col>27</xdr:col>
      <xdr:colOff>457200</xdr:colOff>
      <xdr:row>82</xdr:row>
      <xdr:rowOff>123825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E3CDA03-847D-6534-362E-FB6CABC8691B}"/>
            </a:ext>
          </a:extLst>
        </xdr:cNvPr>
        <xdr:cNvSpPr txBox="1"/>
      </xdr:nvSpPr>
      <xdr:spPr>
        <a:xfrm>
          <a:off x="10677525" y="1641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CA" sz="1100"/>
        </a:p>
      </xdr:txBody>
    </xdr:sp>
    <xdr:clientData/>
  </xdr:oneCellAnchor>
  <xdr:twoCellAnchor>
    <xdr:from>
      <xdr:col>2</xdr:col>
      <xdr:colOff>47625</xdr:colOff>
      <xdr:row>0</xdr:row>
      <xdr:rowOff>42862</xdr:rowOff>
    </xdr:from>
    <xdr:to>
      <xdr:col>24</xdr:col>
      <xdr:colOff>123825</xdr:colOff>
      <xdr:row>2</xdr:row>
      <xdr:rowOff>238125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771D677-FEDE-21B0-79FA-33ACEF2D6B98}"/>
            </a:ext>
          </a:extLst>
        </xdr:cNvPr>
        <xdr:cNvSpPr txBox="1"/>
      </xdr:nvSpPr>
      <xdr:spPr>
        <a:xfrm>
          <a:off x="2171700" y="42862"/>
          <a:ext cx="6581775" cy="7858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Hap</a:t>
          </a:r>
          <a:r>
            <a:rPr lang="en-C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Walters game July 18 vs Burlington scoring change. Gamechanger included the Brampton 5th inning but the rain prevented Burlington from playing their bottom half of the inning. I have treated it as a four inning game, which means I had to deduct the plays from the Brampton 5th inning. The official score  was 7-2 not 12-2 as previously shown.</a:t>
          </a:r>
          <a:endParaRPr lang="en-CA">
            <a:effectLst/>
          </a:endParaRPr>
        </a:p>
        <a:p>
          <a:endParaRPr lang="en-CA" sz="1100"/>
        </a:p>
      </xdr:txBody>
    </xdr:sp>
    <xdr:clientData/>
  </xdr:twoCellAnchor>
  <xdr:oneCellAnchor>
    <xdr:from>
      <xdr:col>27</xdr:col>
      <xdr:colOff>95250</xdr:colOff>
      <xdr:row>14</xdr:row>
      <xdr:rowOff>104775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226FF68-0AA4-20BA-4984-34B870528A99}"/>
            </a:ext>
          </a:extLst>
        </xdr:cNvPr>
        <xdr:cNvSpPr txBox="1"/>
      </xdr:nvSpPr>
      <xdr:spPr>
        <a:xfrm>
          <a:off x="10315575" y="307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CA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323850</xdr:colOff>
      <xdr:row>18</xdr:row>
      <xdr:rowOff>133350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EC8C551-3DC8-3B9C-7B90-79EBDF509556}"/>
            </a:ext>
          </a:extLst>
        </xdr:cNvPr>
        <xdr:cNvSpPr txBox="1"/>
      </xdr:nvSpPr>
      <xdr:spPr>
        <a:xfrm>
          <a:off x="106775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CA" sz="1100"/>
        </a:p>
      </xdr:txBody>
    </xdr:sp>
    <xdr:clientData/>
  </xdr:oneCellAnchor>
  <xdr:twoCellAnchor>
    <xdr:from>
      <xdr:col>1</xdr:col>
      <xdr:colOff>1514474</xdr:colOff>
      <xdr:row>0</xdr:row>
      <xdr:rowOff>85724</xdr:rowOff>
    </xdr:from>
    <xdr:to>
      <xdr:col>18</xdr:col>
      <xdr:colOff>352424</xdr:colOff>
      <xdr:row>2</xdr:row>
      <xdr:rowOff>276225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52E4E06-A74F-EE4A-4E31-17A36B75BB93}"/>
            </a:ext>
          </a:extLst>
        </xdr:cNvPr>
        <xdr:cNvSpPr txBox="1"/>
      </xdr:nvSpPr>
      <xdr:spPr>
        <a:xfrm>
          <a:off x="2124074" y="85724"/>
          <a:ext cx="5534025" cy="7810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CA" sz="1100"/>
            <a:t>The pitching stats will not be the same as those from Gamechanger.</a:t>
          </a:r>
          <a:r>
            <a:rPr lang="en-CA" sz="1100" baseline="0"/>
            <a:t> Their default formula is </a:t>
          </a:r>
          <a:r>
            <a:rPr lang="en-CA" sz="1100" b="1" baseline="0"/>
            <a:t>7*ER/IP </a:t>
          </a:r>
          <a:r>
            <a:rPr lang="en-CA" sz="1100" baseline="0"/>
            <a:t>which we use only for 7 inning playoff, double header and tournament games, where as our regular league games should use </a:t>
          </a:r>
          <a:r>
            <a:rPr lang="en-CA" sz="1100" b="1" baseline="0"/>
            <a:t>9*ER/IP </a:t>
          </a:r>
          <a:r>
            <a:rPr lang="en-CA" sz="1100" baseline="0"/>
            <a:t>for 9 inning games. The 9 inning stats will be slightly higher than Gamechanger because of the correction.</a:t>
          </a:r>
          <a:endParaRPr lang="en-CA" sz="1100"/>
        </a:p>
      </xdr:txBody>
    </xdr:sp>
    <xdr:clientData/>
  </xdr:twoCellAnchor>
  <xdr:oneCellAnchor>
    <xdr:from>
      <xdr:col>22</xdr:col>
      <xdr:colOff>257175</xdr:colOff>
      <xdr:row>15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CCE0D68-00C6-4044-EB76-F2BC9629789E}"/>
            </a:ext>
          </a:extLst>
        </xdr:cNvPr>
        <xdr:cNvSpPr txBox="1"/>
      </xdr:nvSpPr>
      <xdr:spPr>
        <a:xfrm>
          <a:off x="10610850" y="306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CA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32BA-4A25-45B1-ADD8-36EBADE0BB2F}">
  <dimension ref="A1:Y49"/>
  <sheetViews>
    <sheetView showGridLines="0" topLeftCell="A6" workbookViewId="0"/>
  </sheetViews>
  <sheetFormatPr defaultRowHeight="15" x14ac:dyDescent="0.25"/>
  <cols>
    <col min="1" max="1" width="20.5703125" customWidth="1"/>
    <col min="2" max="2" width="16.7109375" bestFit="1" customWidth="1"/>
    <col min="3" max="3" width="7.140625" customWidth="1"/>
    <col min="4" max="4" width="8.140625" customWidth="1"/>
    <col min="5" max="5" width="4.5703125" customWidth="1"/>
    <col min="6" max="6" width="6.28515625" bestFit="1" customWidth="1"/>
    <col min="7" max="7" width="5.85546875" bestFit="1" customWidth="1"/>
    <col min="8" max="8" width="4.42578125" bestFit="1" customWidth="1"/>
    <col min="9" max="9" width="4" bestFit="1" customWidth="1"/>
    <col min="10" max="10" width="4.85546875" bestFit="1" customWidth="1"/>
    <col min="11" max="11" width="6.85546875" bestFit="1" customWidth="1"/>
    <col min="12" max="12" width="6.5703125" bestFit="1" customWidth="1"/>
    <col min="13" max="13" width="4.140625" bestFit="1" customWidth="1"/>
    <col min="14" max="14" width="5.28515625" bestFit="1" customWidth="1"/>
    <col min="15" max="16" width="4.5703125" bestFit="1" customWidth="1"/>
    <col min="17" max="17" width="5.5703125" bestFit="1" customWidth="1"/>
    <col min="18" max="18" width="6" bestFit="1" customWidth="1"/>
    <col min="19" max="20" width="3.140625" bestFit="1" customWidth="1"/>
    <col min="21" max="21" width="7.5703125" bestFit="1" customWidth="1"/>
    <col min="22" max="23" width="5.5703125" bestFit="1" customWidth="1"/>
    <col min="24" max="24" width="6.5703125" customWidth="1"/>
  </cols>
  <sheetData>
    <row r="1" spans="1:24" ht="18.75" x14ac:dyDescent="0.3">
      <c r="A1" s="4" t="s">
        <v>24</v>
      </c>
    </row>
    <row r="2" spans="1:24" x14ac:dyDescent="0.25"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9</v>
      </c>
      <c r="I2" s="6" t="s">
        <v>31</v>
      </c>
      <c r="J2" s="6" t="s">
        <v>32</v>
      </c>
      <c r="K2" s="6" t="s">
        <v>33</v>
      </c>
      <c r="L2" s="6" t="s">
        <v>34</v>
      </c>
      <c r="N2" s="3" t="s">
        <v>35</v>
      </c>
      <c r="O2" s="3"/>
    </row>
    <row r="3" spans="1:24" x14ac:dyDescent="0.25">
      <c r="A3" s="7" t="s">
        <v>36</v>
      </c>
      <c r="B3" s="8" t="s">
        <v>125</v>
      </c>
      <c r="C3" s="9" t="s">
        <v>145</v>
      </c>
      <c r="D3" s="47">
        <v>0.72199999999999998</v>
      </c>
      <c r="E3" s="9" t="s">
        <v>72</v>
      </c>
      <c r="F3" s="9" t="s">
        <v>147</v>
      </c>
      <c r="G3" s="9" t="s">
        <v>146</v>
      </c>
      <c r="H3" s="10">
        <v>68</v>
      </c>
      <c r="I3" s="10">
        <v>55</v>
      </c>
      <c r="J3" s="9">
        <f>H3-I3</f>
        <v>13</v>
      </c>
      <c r="K3" s="9" t="s">
        <v>145</v>
      </c>
      <c r="L3" s="10" t="s">
        <v>74</v>
      </c>
    </row>
    <row r="4" spans="1:24" x14ac:dyDescent="0.25">
      <c r="B4" s="2" t="s">
        <v>126</v>
      </c>
      <c r="C4" s="11" t="s">
        <v>133</v>
      </c>
      <c r="D4" s="47">
        <f>5/7</f>
        <v>0.7142857142857143</v>
      </c>
      <c r="E4" s="11" t="s">
        <v>148</v>
      </c>
      <c r="F4" s="11" t="s">
        <v>136</v>
      </c>
      <c r="G4" s="11" t="s">
        <v>137</v>
      </c>
      <c r="H4" s="1">
        <v>71</v>
      </c>
      <c r="I4" s="1">
        <v>37</v>
      </c>
      <c r="J4" s="9">
        <f>H4-I4</f>
        <v>34</v>
      </c>
      <c r="K4" s="11" t="s">
        <v>133</v>
      </c>
      <c r="L4" s="1" t="s">
        <v>74</v>
      </c>
    </row>
    <row r="5" spans="1:24" x14ac:dyDescent="0.25">
      <c r="B5" s="2" t="s">
        <v>127</v>
      </c>
      <c r="C5" s="11" t="s">
        <v>140</v>
      </c>
      <c r="D5" s="47">
        <f>3/7</f>
        <v>0.42857142857142855</v>
      </c>
      <c r="E5" s="1">
        <v>2</v>
      </c>
      <c r="F5" s="11" t="s">
        <v>138</v>
      </c>
      <c r="G5" s="11" t="s">
        <v>139</v>
      </c>
      <c r="H5" s="1">
        <v>49</v>
      </c>
      <c r="I5" s="1">
        <v>56</v>
      </c>
      <c r="J5" s="9">
        <f>H5-I5</f>
        <v>-7</v>
      </c>
      <c r="K5" s="11" t="s">
        <v>134</v>
      </c>
      <c r="L5" s="1" t="s">
        <v>74</v>
      </c>
    </row>
    <row r="6" spans="1:24" x14ac:dyDescent="0.25">
      <c r="B6" s="2" t="s">
        <v>128</v>
      </c>
      <c r="C6" s="11" t="s">
        <v>141</v>
      </c>
      <c r="D6" s="47">
        <v>0</v>
      </c>
      <c r="E6" s="39" t="s">
        <v>99</v>
      </c>
      <c r="F6" s="11" t="s">
        <v>143</v>
      </c>
      <c r="G6" s="11" t="s">
        <v>142</v>
      </c>
      <c r="H6" s="11">
        <v>46</v>
      </c>
      <c r="I6" s="11">
        <v>90</v>
      </c>
      <c r="J6" s="9">
        <f>H6-I6</f>
        <v>-44</v>
      </c>
      <c r="K6" s="11" t="s">
        <v>135</v>
      </c>
      <c r="L6" s="1" t="s">
        <v>144</v>
      </c>
    </row>
    <row r="7" spans="1:24" x14ac:dyDescent="0.25">
      <c r="B7" s="2"/>
      <c r="C7" s="1"/>
      <c r="D7" s="78"/>
      <c r="E7" s="1"/>
      <c r="F7" s="1"/>
      <c r="G7" s="1"/>
      <c r="H7" s="1"/>
      <c r="I7" s="1"/>
      <c r="J7" s="9"/>
      <c r="K7" s="1"/>
      <c r="L7" s="1"/>
    </row>
    <row r="8" spans="1:24" x14ac:dyDescent="0.25">
      <c r="A8" s="7" t="s">
        <v>37</v>
      </c>
      <c r="B8" s="2" t="s">
        <v>129</v>
      </c>
      <c r="C8" s="18" t="s">
        <v>154</v>
      </c>
      <c r="D8" s="47">
        <v>0.83333333333333337</v>
      </c>
      <c r="E8" s="11" t="s">
        <v>72</v>
      </c>
      <c r="F8" s="11" t="s">
        <v>150</v>
      </c>
      <c r="G8" s="11" t="s">
        <v>152</v>
      </c>
      <c r="H8" s="1">
        <v>55</v>
      </c>
      <c r="I8" s="1">
        <v>41</v>
      </c>
      <c r="J8" s="9">
        <f t="shared" ref="J8:J10" si="0">H8-I8</f>
        <v>14</v>
      </c>
      <c r="K8" s="18" t="s">
        <v>154</v>
      </c>
      <c r="L8" s="1" t="s">
        <v>75</v>
      </c>
      <c r="W8" s="69"/>
    </row>
    <row r="9" spans="1:24" x14ac:dyDescent="0.25">
      <c r="B9" s="2" t="s">
        <v>71</v>
      </c>
      <c r="C9" s="11" t="s">
        <v>131</v>
      </c>
      <c r="D9" s="47">
        <f>3/8</f>
        <v>0.375</v>
      </c>
      <c r="E9" s="49" t="s">
        <v>149</v>
      </c>
      <c r="F9" s="11" t="s">
        <v>146</v>
      </c>
      <c r="G9" s="11" t="s">
        <v>153</v>
      </c>
      <c r="H9" s="1">
        <v>73</v>
      </c>
      <c r="I9" s="1">
        <v>53</v>
      </c>
      <c r="J9" s="9">
        <f t="shared" si="0"/>
        <v>20</v>
      </c>
      <c r="K9" s="11" t="s">
        <v>131</v>
      </c>
      <c r="L9" s="1" t="s">
        <v>73</v>
      </c>
    </row>
    <row r="10" spans="1:24" x14ac:dyDescent="0.25">
      <c r="B10" s="2" t="s">
        <v>130</v>
      </c>
      <c r="C10" s="11" t="s">
        <v>132</v>
      </c>
      <c r="D10" s="47">
        <f>2/6</f>
        <v>0.33333333333333331</v>
      </c>
      <c r="E10" s="49" t="s">
        <v>99</v>
      </c>
      <c r="F10" s="11" t="s">
        <v>151</v>
      </c>
      <c r="G10" s="11" t="s">
        <v>134</v>
      </c>
      <c r="H10" s="1">
        <v>72</v>
      </c>
      <c r="I10" s="1">
        <v>100</v>
      </c>
      <c r="J10" s="9">
        <f t="shared" si="0"/>
        <v>-28</v>
      </c>
      <c r="K10" s="11" t="s">
        <v>132</v>
      </c>
      <c r="L10" s="1" t="s">
        <v>73</v>
      </c>
    </row>
    <row r="11" spans="1:24" x14ac:dyDescent="0.25">
      <c r="B11" s="2"/>
      <c r="C11" s="11"/>
      <c r="D11" s="31"/>
      <c r="E11" s="50"/>
      <c r="F11" s="11"/>
      <c r="G11" s="11" t="s">
        <v>117</v>
      </c>
      <c r="H11" s="1"/>
      <c r="I11" s="1"/>
      <c r="J11" s="9"/>
      <c r="K11" s="11"/>
      <c r="L11" s="1"/>
    </row>
    <row r="12" spans="1:24" ht="15.75" thickBot="1" x14ac:dyDescent="0.3">
      <c r="G12" t="s">
        <v>117</v>
      </c>
    </row>
    <row r="13" spans="1:24" x14ac:dyDescent="0.25">
      <c r="A13" s="6" t="s">
        <v>38</v>
      </c>
      <c r="B13" s="65" t="s">
        <v>15</v>
      </c>
      <c r="C13" s="66" t="s">
        <v>39</v>
      </c>
      <c r="D13" s="66" t="s">
        <v>40</v>
      </c>
      <c r="E13" s="66" t="s">
        <v>0</v>
      </c>
      <c r="F13" s="66" t="s">
        <v>1</v>
      </c>
      <c r="G13" s="66" t="s">
        <v>2</v>
      </c>
      <c r="H13" s="66" t="s">
        <v>8</v>
      </c>
      <c r="I13" s="66" t="s">
        <v>10</v>
      </c>
      <c r="J13" s="66" t="s">
        <v>41</v>
      </c>
      <c r="K13" s="66" t="s">
        <v>42</v>
      </c>
      <c r="L13" s="66" t="s">
        <v>3</v>
      </c>
      <c r="M13" s="66" t="s">
        <v>4</v>
      </c>
      <c r="N13" s="66" t="s">
        <v>43</v>
      </c>
      <c r="O13" s="66" t="s">
        <v>5</v>
      </c>
      <c r="P13" s="66" t="s">
        <v>44</v>
      </c>
      <c r="Q13" s="66" t="s">
        <v>45</v>
      </c>
      <c r="R13" s="66" t="s">
        <v>46</v>
      </c>
      <c r="S13" s="66" t="s">
        <v>47</v>
      </c>
      <c r="T13" s="66" t="s">
        <v>48</v>
      </c>
      <c r="U13" s="66" t="s">
        <v>49</v>
      </c>
      <c r="V13" s="66" t="s">
        <v>50</v>
      </c>
      <c r="W13" s="66" t="s">
        <v>51</v>
      </c>
      <c r="X13" s="67" t="s">
        <v>52</v>
      </c>
    </row>
    <row r="14" spans="1:24" x14ac:dyDescent="0.25">
      <c r="B14" s="51" t="s">
        <v>14</v>
      </c>
      <c r="C14" s="19">
        <v>7</v>
      </c>
      <c r="D14" s="19">
        <v>25</v>
      </c>
      <c r="E14" s="19">
        <v>20</v>
      </c>
      <c r="F14" s="19">
        <v>6</v>
      </c>
      <c r="G14" s="19">
        <v>9</v>
      </c>
      <c r="H14" s="19">
        <v>7</v>
      </c>
      <c r="I14" s="19">
        <v>2</v>
      </c>
      <c r="J14" s="19">
        <v>0</v>
      </c>
      <c r="K14" s="19">
        <v>0</v>
      </c>
      <c r="L14" s="19">
        <v>4</v>
      </c>
      <c r="M14" s="19">
        <v>4</v>
      </c>
      <c r="N14" s="19">
        <v>0</v>
      </c>
      <c r="O14" s="19">
        <v>5</v>
      </c>
      <c r="P14" s="19">
        <v>1</v>
      </c>
      <c r="Q14" s="19">
        <v>0</v>
      </c>
      <c r="R14" s="19">
        <v>1</v>
      </c>
      <c r="S14" s="19">
        <v>1</v>
      </c>
      <c r="T14" s="19">
        <v>0</v>
      </c>
      <c r="U14" s="79">
        <f>(G14+M14+P14)/(E14+M14+P14+N14)</f>
        <v>0.56000000000000005</v>
      </c>
      <c r="V14" s="79">
        <f t="shared" ref="V14:V30" si="1">(H14+I14*2+J14*3+K14*4)/E14</f>
        <v>0.55000000000000004</v>
      </c>
      <c r="W14" s="20">
        <f t="shared" ref="W14:W30" si="2">U14+V14</f>
        <v>1.1100000000000001</v>
      </c>
      <c r="X14" s="80">
        <f>G14/E14</f>
        <v>0.45</v>
      </c>
    </row>
    <row r="15" spans="1:24" x14ac:dyDescent="0.25">
      <c r="A15" s="81"/>
      <c r="B15" s="51" t="s">
        <v>12</v>
      </c>
      <c r="C15" s="19">
        <v>7</v>
      </c>
      <c r="D15" s="19">
        <v>29</v>
      </c>
      <c r="E15" s="19">
        <v>23</v>
      </c>
      <c r="F15" s="24">
        <v>12</v>
      </c>
      <c r="G15" s="24">
        <v>11</v>
      </c>
      <c r="H15" s="24">
        <v>8</v>
      </c>
      <c r="I15" s="24">
        <v>3</v>
      </c>
      <c r="J15" s="19">
        <v>0</v>
      </c>
      <c r="K15" s="19">
        <v>0</v>
      </c>
      <c r="L15" s="19">
        <v>6</v>
      </c>
      <c r="M15" s="19">
        <v>2</v>
      </c>
      <c r="N15" s="19">
        <v>2</v>
      </c>
      <c r="O15" s="19">
        <v>4</v>
      </c>
      <c r="P15" s="19">
        <v>2</v>
      </c>
      <c r="Q15" s="19">
        <v>1</v>
      </c>
      <c r="R15" s="19">
        <v>2</v>
      </c>
      <c r="S15" s="24">
        <v>4</v>
      </c>
      <c r="T15" s="19">
        <v>0</v>
      </c>
      <c r="U15" s="79">
        <f>(G15+M15+P15)/(E15+M15+P15+N15)</f>
        <v>0.51724137931034486</v>
      </c>
      <c r="V15" s="79">
        <f t="shared" si="1"/>
        <v>0.60869565217391308</v>
      </c>
      <c r="W15" s="20">
        <f t="shared" si="2"/>
        <v>1.1259370314842578</v>
      </c>
      <c r="X15" s="86">
        <f>G15/E15</f>
        <v>0.47826086956521741</v>
      </c>
    </row>
    <row r="16" spans="1:24" x14ac:dyDescent="0.25">
      <c r="A16" s="81"/>
      <c r="B16" s="51" t="s">
        <v>13</v>
      </c>
      <c r="C16" s="19">
        <v>6</v>
      </c>
      <c r="D16" s="19">
        <v>19</v>
      </c>
      <c r="E16" s="19">
        <v>16</v>
      </c>
      <c r="F16" s="19">
        <v>1</v>
      </c>
      <c r="G16" s="19">
        <v>5</v>
      </c>
      <c r="H16" s="19">
        <v>4</v>
      </c>
      <c r="I16" s="19">
        <v>1</v>
      </c>
      <c r="J16" s="19">
        <v>0</v>
      </c>
      <c r="K16" s="19">
        <v>0</v>
      </c>
      <c r="L16" s="19">
        <v>2</v>
      </c>
      <c r="M16" s="19">
        <v>2</v>
      </c>
      <c r="N16" s="19">
        <v>0</v>
      </c>
      <c r="O16" s="24">
        <v>1</v>
      </c>
      <c r="P16" s="19">
        <v>0</v>
      </c>
      <c r="Q16" s="19">
        <v>0</v>
      </c>
      <c r="R16" s="19">
        <v>2</v>
      </c>
      <c r="S16" s="19">
        <v>1</v>
      </c>
      <c r="T16" s="19">
        <v>1</v>
      </c>
      <c r="U16" s="79">
        <v>0.36799999999999999</v>
      </c>
      <c r="V16" s="79">
        <f t="shared" si="1"/>
        <v>0.375</v>
      </c>
      <c r="W16" s="20">
        <f t="shared" si="2"/>
        <v>0.74299999999999999</v>
      </c>
      <c r="X16" s="80">
        <f>G16/E16</f>
        <v>0.3125</v>
      </c>
    </row>
    <row r="17" spans="1:25" x14ac:dyDescent="0.25">
      <c r="A17" s="82"/>
      <c r="B17" s="70" t="s">
        <v>11</v>
      </c>
      <c r="C17" s="83">
        <v>8</v>
      </c>
      <c r="D17" s="83">
        <v>30</v>
      </c>
      <c r="E17" s="83">
        <v>24</v>
      </c>
      <c r="F17" s="38">
        <v>4</v>
      </c>
      <c r="G17" s="38">
        <v>7</v>
      </c>
      <c r="H17" s="38">
        <v>5</v>
      </c>
      <c r="I17" s="38">
        <v>1</v>
      </c>
      <c r="J17" s="38">
        <v>0</v>
      </c>
      <c r="K17" s="83">
        <v>1</v>
      </c>
      <c r="L17" s="83">
        <v>7</v>
      </c>
      <c r="M17" s="38">
        <v>3</v>
      </c>
      <c r="N17" s="38">
        <v>0</v>
      </c>
      <c r="O17" s="83">
        <v>1</v>
      </c>
      <c r="P17" s="38">
        <v>1</v>
      </c>
      <c r="Q17" s="38">
        <v>3</v>
      </c>
      <c r="R17" s="38">
        <v>2</v>
      </c>
      <c r="S17" s="38">
        <v>1</v>
      </c>
      <c r="T17" s="38">
        <v>0</v>
      </c>
      <c r="U17" s="71">
        <v>0.36699999999999999</v>
      </c>
      <c r="V17" s="71">
        <f t="shared" si="1"/>
        <v>0.45833333333333331</v>
      </c>
      <c r="W17" s="46">
        <f t="shared" si="2"/>
        <v>0.82533333333333325</v>
      </c>
      <c r="X17" s="72">
        <v>0.29199999999999998</v>
      </c>
    </row>
    <row r="18" spans="1:25" x14ac:dyDescent="0.25">
      <c r="A18" s="81"/>
      <c r="B18" s="70" t="s">
        <v>107</v>
      </c>
      <c r="C18" s="38">
        <v>3</v>
      </c>
      <c r="D18" s="38">
        <v>9</v>
      </c>
      <c r="E18" s="38">
        <v>7</v>
      </c>
      <c r="F18" s="38">
        <v>3</v>
      </c>
      <c r="G18" s="38">
        <v>5</v>
      </c>
      <c r="H18" s="38">
        <v>5</v>
      </c>
      <c r="I18" s="38">
        <v>0</v>
      </c>
      <c r="J18" s="38">
        <v>0</v>
      </c>
      <c r="K18" s="38">
        <v>0</v>
      </c>
      <c r="L18" s="38">
        <v>6</v>
      </c>
      <c r="M18" s="38">
        <v>0</v>
      </c>
      <c r="N18" s="38">
        <v>0</v>
      </c>
      <c r="O18" s="38">
        <v>1</v>
      </c>
      <c r="P18" s="38">
        <v>2</v>
      </c>
      <c r="Q18" s="38">
        <v>0</v>
      </c>
      <c r="R18" s="38">
        <v>0</v>
      </c>
      <c r="S18" s="38">
        <v>0</v>
      </c>
      <c r="T18" s="38">
        <v>0</v>
      </c>
      <c r="U18" s="71">
        <f t="shared" ref="U18:U26" si="3">(G18+M18+P18)/(E18+M18+P18+N18)</f>
        <v>0.77777777777777779</v>
      </c>
      <c r="V18" s="71">
        <f t="shared" si="1"/>
        <v>0.7142857142857143</v>
      </c>
      <c r="W18" s="46">
        <f t="shared" si="2"/>
        <v>1.4920634920634921</v>
      </c>
      <c r="X18" s="72">
        <f>G18/E18</f>
        <v>0.7142857142857143</v>
      </c>
    </row>
    <row r="19" spans="1:25" x14ac:dyDescent="0.25">
      <c r="A19" s="81"/>
      <c r="B19" s="70" t="s">
        <v>6</v>
      </c>
      <c r="C19" s="38">
        <v>5</v>
      </c>
      <c r="D19" s="38">
        <v>23</v>
      </c>
      <c r="E19" s="38">
        <v>20</v>
      </c>
      <c r="F19" s="38">
        <v>3</v>
      </c>
      <c r="G19" s="38">
        <v>6</v>
      </c>
      <c r="H19" s="38">
        <v>6</v>
      </c>
      <c r="I19" s="38">
        <v>0</v>
      </c>
      <c r="J19" s="38">
        <v>0</v>
      </c>
      <c r="K19" s="38">
        <v>0</v>
      </c>
      <c r="L19" s="38">
        <v>4</v>
      </c>
      <c r="M19" s="38">
        <v>3</v>
      </c>
      <c r="N19" s="38">
        <v>0</v>
      </c>
      <c r="O19" s="38">
        <v>3</v>
      </c>
      <c r="P19" s="38">
        <v>0</v>
      </c>
      <c r="Q19" s="38">
        <v>0</v>
      </c>
      <c r="R19" s="38">
        <v>3</v>
      </c>
      <c r="S19" s="38">
        <v>0</v>
      </c>
      <c r="T19" s="38">
        <v>0</v>
      </c>
      <c r="U19" s="71">
        <f t="shared" si="3"/>
        <v>0.39130434782608697</v>
      </c>
      <c r="V19" s="71">
        <f t="shared" si="1"/>
        <v>0.3</v>
      </c>
      <c r="W19" s="46">
        <f t="shared" si="2"/>
        <v>0.69130434782608696</v>
      </c>
      <c r="X19" s="72">
        <f>G19/E19</f>
        <v>0.3</v>
      </c>
    </row>
    <row r="20" spans="1:25" x14ac:dyDescent="0.25">
      <c r="A20" s="82"/>
      <c r="B20" s="51" t="s">
        <v>22</v>
      </c>
      <c r="C20" s="19">
        <v>6</v>
      </c>
      <c r="D20" s="19">
        <v>25</v>
      </c>
      <c r="E20" s="19">
        <v>16</v>
      </c>
      <c r="F20" s="19">
        <v>5</v>
      </c>
      <c r="G20" s="19">
        <v>5</v>
      </c>
      <c r="H20" s="19">
        <v>2</v>
      </c>
      <c r="I20" s="19">
        <v>2</v>
      </c>
      <c r="J20" s="19">
        <v>0</v>
      </c>
      <c r="K20" s="24">
        <v>1</v>
      </c>
      <c r="L20" s="19">
        <v>6</v>
      </c>
      <c r="M20" s="24">
        <v>7</v>
      </c>
      <c r="N20" s="19">
        <v>0</v>
      </c>
      <c r="O20" s="19">
        <v>5</v>
      </c>
      <c r="P20" s="19">
        <v>2</v>
      </c>
      <c r="Q20" s="19">
        <v>0</v>
      </c>
      <c r="R20" s="19">
        <v>1</v>
      </c>
      <c r="S20" s="19">
        <v>0</v>
      </c>
      <c r="T20" s="19">
        <v>0</v>
      </c>
      <c r="U20" s="79">
        <f t="shared" si="3"/>
        <v>0.56000000000000005</v>
      </c>
      <c r="V20" s="79">
        <f t="shared" si="1"/>
        <v>0.625</v>
      </c>
      <c r="W20" s="20">
        <f t="shared" si="2"/>
        <v>1.1850000000000001</v>
      </c>
      <c r="X20" s="80">
        <f>G20/E20</f>
        <v>0.3125</v>
      </c>
    </row>
    <row r="21" spans="1:25" x14ac:dyDescent="0.25">
      <c r="A21" s="81"/>
      <c r="B21" s="51" t="s">
        <v>53</v>
      </c>
      <c r="C21" s="19">
        <v>5</v>
      </c>
      <c r="D21" s="19">
        <v>22</v>
      </c>
      <c r="E21" s="19">
        <v>22</v>
      </c>
      <c r="F21" s="19">
        <v>4</v>
      </c>
      <c r="G21" s="19">
        <v>6</v>
      </c>
      <c r="H21" s="19">
        <v>4</v>
      </c>
      <c r="I21" s="19">
        <v>2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7</v>
      </c>
      <c r="P21" s="19">
        <v>0</v>
      </c>
      <c r="Q21" s="19">
        <v>2</v>
      </c>
      <c r="R21" s="19">
        <v>0</v>
      </c>
      <c r="S21" s="19">
        <v>1</v>
      </c>
      <c r="T21" s="19">
        <v>0</v>
      </c>
      <c r="U21" s="79">
        <f t="shared" si="3"/>
        <v>0.27272727272727271</v>
      </c>
      <c r="V21" s="79">
        <f t="shared" si="1"/>
        <v>0.36363636363636365</v>
      </c>
      <c r="W21" s="20">
        <f t="shared" si="2"/>
        <v>0.63636363636363635</v>
      </c>
      <c r="X21" s="80">
        <f>G21/E21</f>
        <v>0.27272727272727271</v>
      </c>
    </row>
    <row r="22" spans="1:25" x14ac:dyDescent="0.25">
      <c r="A22" s="81"/>
      <c r="B22" s="51" t="s">
        <v>66</v>
      </c>
      <c r="C22" s="24">
        <v>8</v>
      </c>
      <c r="D22" s="19">
        <v>27</v>
      </c>
      <c r="E22" s="19">
        <v>23</v>
      </c>
      <c r="F22" s="19">
        <v>5</v>
      </c>
      <c r="G22" s="19">
        <v>7</v>
      </c>
      <c r="H22" s="19">
        <v>6</v>
      </c>
      <c r="I22" s="19">
        <v>1</v>
      </c>
      <c r="J22" s="19">
        <v>0</v>
      </c>
      <c r="K22" s="19">
        <v>0</v>
      </c>
      <c r="L22" s="19">
        <v>5</v>
      </c>
      <c r="M22" s="19">
        <v>3</v>
      </c>
      <c r="N22" s="19">
        <v>0</v>
      </c>
      <c r="O22" s="19">
        <v>7</v>
      </c>
      <c r="P22" s="19">
        <v>1</v>
      </c>
      <c r="Q22" s="19">
        <v>2</v>
      </c>
      <c r="R22" s="19">
        <v>2</v>
      </c>
      <c r="S22" s="19">
        <v>0</v>
      </c>
      <c r="T22" s="19">
        <v>0</v>
      </c>
      <c r="U22" s="79">
        <f t="shared" si="3"/>
        <v>0.40740740740740738</v>
      </c>
      <c r="V22" s="79">
        <f t="shared" si="1"/>
        <v>0.34782608695652173</v>
      </c>
      <c r="W22" s="20">
        <f t="shared" si="2"/>
        <v>0.75523349436392917</v>
      </c>
      <c r="X22" s="80">
        <v>0.30399999999999999</v>
      </c>
    </row>
    <row r="23" spans="1:25" x14ac:dyDescent="0.25">
      <c r="A23" s="82"/>
      <c r="B23" s="70" t="s">
        <v>109</v>
      </c>
      <c r="C23" s="38">
        <v>5</v>
      </c>
      <c r="D23" s="38">
        <v>23</v>
      </c>
      <c r="E23" s="38">
        <v>9</v>
      </c>
      <c r="F23" s="38">
        <v>7</v>
      </c>
      <c r="G23" s="38">
        <v>1</v>
      </c>
      <c r="H23" s="38">
        <v>1</v>
      </c>
      <c r="I23" s="38">
        <v>0</v>
      </c>
      <c r="J23" s="38">
        <v>0</v>
      </c>
      <c r="K23" s="38">
        <v>0</v>
      </c>
      <c r="L23" s="38">
        <v>1</v>
      </c>
      <c r="M23" s="38">
        <v>10</v>
      </c>
      <c r="N23" s="38">
        <v>0</v>
      </c>
      <c r="O23" s="38">
        <v>3</v>
      </c>
      <c r="P23" s="38">
        <v>4</v>
      </c>
      <c r="Q23" s="38">
        <v>1</v>
      </c>
      <c r="R23" s="38">
        <v>1</v>
      </c>
      <c r="S23" s="38">
        <v>5</v>
      </c>
      <c r="T23" s="38">
        <v>0</v>
      </c>
      <c r="U23" s="71">
        <f t="shared" si="3"/>
        <v>0.65217391304347827</v>
      </c>
      <c r="V23" s="71">
        <f t="shared" si="1"/>
        <v>0.1111111111111111</v>
      </c>
      <c r="W23" s="46">
        <f t="shared" si="2"/>
        <v>0.76328502415458943</v>
      </c>
      <c r="X23" s="72">
        <f>G23/E23</f>
        <v>0.1111111111111111</v>
      </c>
    </row>
    <row r="24" spans="1:25" x14ac:dyDescent="0.25">
      <c r="A24" s="81"/>
      <c r="B24" s="70" t="s">
        <v>20</v>
      </c>
      <c r="C24" s="83">
        <v>8</v>
      </c>
      <c r="D24" s="38">
        <v>24</v>
      </c>
      <c r="E24" s="38">
        <v>17</v>
      </c>
      <c r="F24" s="38">
        <v>6</v>
      </c>
      <c r="G24" s="38">
        <v>7</v>
      </c>
      <c r="H24" s="38">
        <v>4</v>
      </c>
      <c r="I24" s="38">
        <v>2</v>
      </c>
      <c r="J24" s="38">
        <v>0</v>
      </c>
      <c r="K24" s="83">
        <v>1</v>
      </c>
      <c r="L24" s="38">
        <v>6</v>
      </c>
      <c r="M24" s="83">
        <v>7</v>
      </c>
      <c r="N24" s="38">
        <v>0</v>
      </c>
      <c r="O24" s="38">
        <v>3</v>
      </c>
      <c r="P24" s="38">
        <v>0</v>
      </c>
      <c r="Q24" s="38">
        <v>0</v>
      </c>
      <c r="R24" s="38">
        <v>0</v>
      </c>
      <c r="S24" s="38">
        <v>1</v>
      </c>
      <c r="T24" s="38">
        <v>0</v>
      </c>
      <c r="U24" s="84">
        <f t="shared" si="3"/>
        <v>0.58333333333333337</v>
      </c>
      <c r="V24" s="84">
        <f t="shared" si="1"/>
        <v>0.70588235294117652</v>
      </c>
      <c r="W24" s="85">
        <f t="shared" si="2"/>
        <v>1.2892156862745099</v>
      </c>
      <c r="X24" s="72">
        <f>G24/E24</f>
        <v>0.41176470588235292</v>
      </c>
      <c r="Y24" t="s">
        <v>101</v>
      </c>
    </row>
    <row r="25" spans="1:25" x14ac:dyDescent="0.25">
      <c r="A25" s="81"/>
      <c r="B25" s="70" t="s">
        <v>23</v>
      </c>
      <c r="C25" s="38">
        <v>5</v>
      </c>
      <c r="D25" s="38">
        <v>14</v>
      </c>
      <c r="E25" s="38">
        <v>12</v>
      </c>
      <c r="F25" s="38">
        <v>1</v>
      </c>
      <c r="G25" s="38">
        <v>3</v>
      </c>
      <c r="H25" s="38">
        <v>2</v>
      </c>
      <c r="I25" s="38">
        <v>0</v>
      </c>
      <c r="J25" s="38">
        <v>0</v>
      </c>
      <c r="K25" s="38">
        <v>1</v>
      </c>
      <c r="L25" s="38">
        <v>7</v>
      </c>
      <c r="M25" s="38">
        <v>1</v>
      </c>
      <c r="N25" s="38">
        <v>0</v>
      </c>
      <c r="O25" s="38">
        <v>2</v>
      </c>
      <c r="P25" s="38">
        <v>1</v>
      </c>
      <c r="Q25" s="38">
        <v>0</v>
      </c>
      <c r="R25" s="38">
        <v>0</v>
      </c>
      <c r="S25" s="38">
        <v>0</v>
      </c>
      <c r="T25" s="38">
        <v>0</v>
      </c>
      <c r="U25" s="71">
        <f t="shared" si="3"/>
        <v>0.35714285714285715</v>
      </c>
      <c r="V25" s="71">
        <f t="shared" si="1"/>
        <v>0.5</v>
      </c>
      <c r="W25" s="46">
        <f t="shared" si="2"/>
        <v>0.85714285714285721</v>
      </c>
      <c r="X25" s="72">
        <f>G25/E25</f>
        <v>0.25</v>
      </c>
    </row>
    <row r="26" spans="1:25" x14ac:dyDescent="0.25">
      <c r="A26" s="82"/>
      <c r="B26" s="51" t="s">
        <v>108</v>
      </c>
      <c r="C26" s="19">
        <v>6</v>
      </c>
      <c r="D26" s="19">
        <v>15</v>
      </c>
      <c r="E26" s="19">
        <v>12</v>
      </c>
      <c r="F26" s="19">
        <v>4</v>
      </c>
      <c r="G26" s="19">
        <v>3</v>
      </c>
      <c r="H26" s="19">
        <v>3</v>
      </c>
      <c r="I26" s="19">
        <v>0</v>
      </c>
      <c r="J26" s="19">
        <v>0</v>
      </c>
      <c r="K26" s="19">
        <v>0</v>
      </c>
      <c r="L26" s="19">
        <v>1</v>
      </c>
      <c r="M26" s="19">
        <v>3</v>
      </c>
      <c r="N26" s="19">
        <v>0</v>
      </c>
      <c r="O26" s="19">
        <v>3</v>
      </c>
      <c r="P26" s="19">
        <v>0</v>
      </c>
      <c r="Q26" s="19">
        <v>1</v>
      </c>
      <c r="R26" s="19">
        <v>1</v>
      </c>
      <c r="S26" s="19">
        <v>0</v>
      </c>
      <c r="T26" s="19">
        <v>0</v>
      </c>
      <c r="U26" s="79">
        <f t="shared" si="3"/>
        <v>0.4</v>
      </c>
      <c r="V26" s="79">
        <f t="shared" si="1"/>
        <v>0.25</v>
      </c>
      <c r="W26" s="20">
        <f t="shared" si="2"/>
        <v>0.65</v>
      </c>
      <c r="X26" s="80">
        <v>0.25</v>
      </c>
    </row>
    <row r="27" spans="1:25" x14ac:dyDescent="0.25">
      <c r="A27" s="81"/>
      <c r="B27" s="40" t="s">
        <v>97</v>
      </c>
      <c r="C27" s="19">
        <v>6</v>
      </c>
      <c r="D27" s="19">
        <v>20</v>
      </c>
      <c r="E27" s="19">
        <v>13</v>
      </c>
      <c r="F27" s="19">
        <v>6</v>
      </c>
      <c r="G27" s="19">
        <v>5</v>
      </c>
      <c r="H27" s="19">
        <v>4</v>
      </c>
      <c r="I27" s="19">
        <v>1</v>
      </c>
      <c r="J27" s="19">
        <v>0</v>
      </c>
      <c r="K27" s="19">
        <v>0</v>
      </c>
      <c r="L27" s="19">
        <v>1</v>
      </c>
      <c r="M27" s="19">
        <v>6</v>
      </c>
      <c r="N27" s="19">
        <v>1</v>
      </c>
      <c r="O27" s="19">
        <v>2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79">
        <v>0.57899999999999996</v>
      </c>
      <c r="V27" s="79">
        <f t="shared" si="1"/>
        <v>0.46153846153846156</v>
      </c>
      <c r="W27" s="20">
        <f t="shared" si="2"/>
        <v>1.0405384615384614</v>
      </c>
      <c r="X27" s="80">
        <f>G27/E27</f>
        <v>0.38461538461538464</v>
      </c>
    </row>
    <row r="28" spans="1:25" x14ac:dyDescent="0.25">
      <c r="A28" s="81"/>
      <c r="B28" s="51" t="s">
        <v>104</v>
      </c>
      <c r="C28" s="19">
        <v>2</v>
      </c>
      <c r="D28" s="19">
        <v>1</v>
      </c>
      <c r="E28" s="19">
        <v>1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1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1</v>
      </c>
      <c r="S28" s="19">
        <v>0</v>
      </c>
      <c r="T28" s="19">
        <v>0</v>
      </c>
      <c r="U28" s="79">
        <f>(G28+M28+P28)/(E28+M28+P28+N28)</f>
        <v>0</v>
      </c>
      <c r="V28" s="79">
        <f t="shared" si="1"/>
        <v>0</v>
      </c>
      <c r="W28" s="20">
        <f t="shared" si="2"/>
        <v>0</v>
      </c>
      <c r="X28" s="80">
        <f>G28/E28</f>
        <v>0</v>
      </c>
    </row>
    <row r="29" spans="1:25" x14ac:dyDescent="0.25">
      <c r="A29" s="82"/>
      <c r="B29" s="73" t="s">
        <v>155</v>
      </c>
      <c r="C29" s="38">
        <v>1</v>
      </c>
      <c r="D29" s="38">
        <v>1</v>
      </c>
      <c r="E29" s="38">
        <v>1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71">
        <v>0</v>
      </c>
      <c r="V29" s="71">
        <f t="shared" si="1"/>
        <v>0</v>
      </c>
      <c r="W29" s="46">
        <f t="shared" si="2"/>
        <v>0</v>
      </c>
      <c r="X29" s="72">
        <v>0</v>
      </c>
    </row>
    <row r="30" spans="1:25" x14ac:dyDescent="0.25">
      <c r="A30" s="81"/>
      <c r="B30" s="70" t="s">
        <v>7</v>
      </c>
      <c r="C30" s="38">
        <v>7</v>
      </c>
      <c r="D30" s="38">
        <v>23</v>
      </c>
      <c r="E30" s="38">
        <v>19</v>
      </c>
      <c r="F30" s="38">
        <v>6</v>
      </c>
      <c r="G30" s="38">
        <v>4</v>
      </c>
      <c r="H30" s="38">
        <v>4</v>
      </c>
      <c r="I30" s="38">
        <v>0</v>
      </c>
      <c r="J30" s="38">
        <v>0</v>
      </c>
      <c r="K30" s="38">
        <v>0</v>
      </c>
      <c r="L30" s="38">
        <v>3</v>
      </c>
      <c r="M30" s="38">
        <v>2</v>
      </c>
      <c r="N30" s="38">
        <v>0</v>
      </c>
      <c r="O30" s="38">
        <v>6</v>
      </c>
      <c r="P30" s="38">
        <v>2</v>
      </c>
      <c r="Q30" s="38">
        <v>0</v>
      </c>
      <c r="R30" s="38">
        <v>0</v>
      </c>
      <c r="S30" s="38">
        <v>3</v>
      </c>
      <c r="T30" s="38">
        <v>0</v>
      </c>
      <c r="U30" s="71">
        <f>(G30+M30+P30)/(E30+M30+P30+N30)</f>
        <v>0.34782608695652173</v>
      </c>
      <c r="V30" s="71">
        <f t="shared" si="1"/>
        <v>0.21052631578947367</v>
      </c>
      <c r="W30" s="46">
        <f t="shared" si="2"/>
        <v>0.5583524027459954</v>
      </c>
      <c r="X30" s="72">
        <f>G30/E30</f>
        <v>0.21052631578947367</v>
      </c>
    </row>
    <row r="31" spans="1:25" ht="15.75" thickBot="1" x14ac:dyDescent="0.3">
      <c r="A31" s="10"/>
      <c r="B31" s="168" t="s">
        <v>54</v>
      </c>
      <c r="C31" s="118">
        <f>SUM(C14:C30)</f>
        <v>95</v>
      </c>
      <c r="D31" s="118">
        <f t="shared" ref="D31:T31" si="4">SUM(D14:D30)</f>
        <v>330</v>
      </c>
      <c r="E31" s="118">
        <f t="shared" si="4"/>
        <v>255</v>
      </c>
      <c r="F31" s="118">
        <f t="shared" si="4"/>
        <v>73</v>
      </c>
      <c r="G31" s="118">
        <f t="shared" si="4"/>
        <v>84</v>
      </c>
      <c r="H31" s="118">
        <f t="shared" si="4"/>
        <v>65</v>
      </c>
      <c r="I31" s="118">
        <f t="shared" si="4"/>
        <v>15</v>
      </c>
      <c r="J31" s="118">
        <f t="shared" si="4"/>
        <v>0</v>
      </c>
      <c r="K31" s="118">
        <f t="shared" si="4"/>
        <v>4</v>
      </c>
      <c r="L31" s="118">
        <f t="shared" si="4"/>
        <v>60</v>
      </c>
      <c r="M31" s="118">
        <f t="shared" si="4"/>
        <v>53</v>
      </c>
      <c r="N31" s="118">
        <f t="shared" si="4"/>
        <v>3</v>
      </c>
      <c r="O31" s="118">
        <f t="shared" si="4"/>
        <v>53</v>
      </c>
      <c r="P31" s="118">
        <f t="shared" si="4"/>
        <v>16</v>
      </c>
      <c r="Q31" s="118">
        <f t="shared" si="4"/>
        <v>10</v>
      </c>
      <c r="R31" s="118">
        <f t="shared" si="4"/>
        <v>16</v>
      </c>
      <c r="S31" s="118">
        <f t="shared" si="4"/>
        <v>17</v>
      </c>
      <c r="T31" s="118">
        <f t="shared" si="4"/>
        <v>1</v>
      </c>
      <c r="U31" s="169">
        <f t="shared" ref="U31" si="5">(G31+M31+P31)/(E31+M31+P31+N31)</f>
        <v>0.46788990825688076</v>
      </c>
      <c r="V31" s="169">
        <f t="shared" ref="V31" si="6">(H31+I31*2+J31*3+K31*4)/E31</f>
        <v>0.43529411764705883</v>
      </c>
      <c r="W31" s="169">
        <f t="shared" ref="W31" si="7">U31+V31</f>
        <v>0.90318402590393965</v>
      </c>
      <c r="X31" s="170">
        <f>G31/E31</f>
        <v>0.32941176470588235</v>
      </c>
    </row>
    <row r="32" spans="1:25" x14ac:dyDescent="0.25">
      <c r="A32" s="1"/>
      <c r="B32" s="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2"/>
      <c r="V32" s="12"/>
      <c r="W32" s="12"/>
      <c r="X32" s="12"/>
      <c r="Y32" s="5"/>
    </row>
    <row r="33" spans="1:24" ht="15.75" thickBot="1" x14ac:dyDescent="0.3">
      <c r="A33" s="1"/>
      <c r="B33" s="7"/>
    </row>
    <row r="34" spans="1:24" x14ac:dyDescent="0.25">
      <c r="A34" s="6" t="s">
        <v>55</v>
      </c>
      <c r="B34" s="65" t="s">
        <v>16</v>
      </c>
      <c r="C34" s="66" t="s">
        <v>56</v>
      </c>
      <c r="D34" s="66" t="s">
        <v>57</v>
      </c>
      <c r="E34" s="66" t="s">
        <v>58</v>
      </c>
      <c r="F34" s="66" t="s">
        <v>18</v>
      </c>
      <c r="G34" s="66" t="s">
        <v>19</v>
      </c>
      <c r="H34" s="66" t="s">
        <v>59</v>
      </c>
      <c r="I34" s="66" t="s">
        <v>42</v>
      </c>
      <c r="J34" s="66" t="s">
        <v>5</v>
      </c>
      <c r="K34" s="66" t="s">
        <v>4</v>
      </c>
      <c r="L34" s="66" t="s">
        <v>44</v>
      </c>
      <c r="M34" s="66" t="s">
        <v>60</v>
      </c>
      <c r="N34" s="66" t="s">
        <v>61</v>
      </c>
      <c r="O34" s="66" t="s">
        <v>62</v>
      </c>
      <c r="P34" s="66" t="s">
        <v>63</v>
      </c>
      <c r="Q34" s="66" t="s">
        <v>64</v>
      </c>
      <c r="R34" s="67" t="s">
        <v>65</v>
      </c>
      <c r="T34" s="10"/>
      <c r="U34" s="10"/>
      <c r="V34" s="10"/>
      <c r="W34" s="10"/>
      <c r="X34" s="10"/>
    </row>
    <row r="35" spans="1:24" x14ac:dyDescent="0.25">
      <c r="B35" s="51" t="s">
        <v>11</v>
      </c>
      <c r="C35" s="19">
        <v>4</v>
      </c>
      <c r="D35" s="19">
        <v>1</v>
      </c>
      <c r="E35" s="19">
        <v>0</v>
      </c>
      <c r="F35" s="19">
        <v>5</v>
      </c>
      <c r="G35" s="24">
        <v>3</v>
      </c>
      <c r="H35" s="24">
        <v>4</v>
      </c>
      <c r="I35" s="19">
        <v>0</v>
      </c>
      <c r="J35" s="19">
        <v>7</v>
      </c>
      <c r="K35" s="24">
        <v>3</v>
      </c>
      <c r="L35" s="19">
        <v>1</v>
      </c>
      <c r="M35" s="24">
        <v>0</v>
      </c>
      <c r="N35" s="19">
        <v>0</v>
      </c>
      <c r="O35" s="24">
        <v>0</v>
      </c>
      <c r="P35" s="19">
        <v>0</v>
      </c>
      <c r="Q35" s="22">
        <f>9*G35/F35</f>
        <v>5.4</v>
      </c>
      <c r="R35" s="89">
        <f t="shared" ref="R35:R46" si="8">(H35+K35)/F35</f>
        <v>1.4</v>
      </c>
      <c r="T35" s="10"/>
      <c r="U35" s="10"/>
      <c r="V35" s="10"/>
      <c r="W35" s="10"/>
      <c r="X35" s="10"/>
    </row>
    <row r="36" spans="1:24" x14ac:dyDescent="0.25">
      <c r="A36" s="87"/>
      <c r="B36" s="40" t="s">
        <v>104</v>
      </c>
      <c r="C36" s="19">
        <v>1</v>
      </c>
      <c r="D36" s="19">
        <v>1</v>
      </c>
      <c r="E36" s="19">
        <v>0</v>
      </c>
      <c r="F36" s="19">
        <v>3</v>
      </c>
      <c r="G36" s="19">
        <v>0</v>
      </c>
      <c r="H36" s="19">
        <v>1</v>
      </c>
      <c r="I36" s="19">
        <v>0</v>
      </c>
      <c r="J36" s="19">
        <v>7</v>
      </c>
      <c r="K36" s="19">
        <v>4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22">
        <f>9*G36/F36</f>
        <v>0</v>
      </c>
      <c r="R36" s="23">
        <f t="shared" si="8"/>
        <v>1.6666666666666667</v>
      </c>
      <c r="T36" s="10"/>
      <c r="U36" s="10"/>
      <c r="V36" s="10"/>
      <c r="W36" s="10"/>
      <c r="X36" s="10"/>
    </row>
    <row r="37" spans="1:24" x14ac:dyDescent="0.25">
      <c r="A37" s="88"/>
      <c r="B37" s="70" t="s">
        <v>100</v>
      </c>
      <c r="C37" s="38">
        <v>4</v>
      </c>
      <c r="D37" s="38">
        <v>0</v>
      </c>
      <c r="E37" s="38">
        <v>0</v>
      </c>
      <c r="F37" s="38">
        <v>4</v>
      </c>
      <c r="G37" s="38">
        <v>7</v>
      </c>
      <c r="H37" s="38">
        <v>5</v>
      </c>
      <c r="I37" s="38">
        <v>0</v>
      </c>
      <c r="J37" s="38">
        <v>5</v>
      </c>
      <c r="K37" s="38">
        <v>10</v>
      </c>
      <c r="L37" s="38">
        <v>1</v>
      </c>
      <c r="M37" s="38">
        <v>4</v>
      </c>
      <c r="N37" s="38">
        <v>0</v>
      </c>
      <c r="O37" s="38">
        <v>1</v>
      </c>
      <c r="P37" s="38">
        <v>0</v>
      </c>
      <c r="Q37" s="43">
        <f>9*G37/F37</f>
        <v>15.75</v>
      </c>
      <c r="R37" s="77">
        <f t="shared" si="8"/>
        <v>3.75</v>
      </c>
      <c r="T37" s="10"/>
      <c r="U37" s="10"/>
      <c r="V37" s="10"/>
      <c r="W37" s="10"/>
      <c r="X37" s="10"/>
    </row>
    <row r="38" spans="1:24" x14ac:dyDescent="0.25">
      <c r="A38" s="81"/>
      <c r="B38" s="70" t="s">
        <v>107</v>
      </c>
      <c r="C38" s="38">
        <v>2</v>
      </c>
      <c r="D38" s="38">
        <v>0</v>
      </c>
      <c r="E38" s="38">
        <v>0</v>
      </c>
      <c r="F38" s="38">
        <v>2</v>
      </c>
      <c r="G38" s="38">
        <v>1</v>
      </c>
      <c r="H38" s="38">
        <v>2</v>
      </c>
      <c r="I38" s="38">
        <v>0</v>
      </c>
      <c r="J38" s="38">
        <v>2</v>
      </c>
      <c r="K38" s="38">
        <v>4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43">
        <f>9*G38/F38</f>
        <v>4.5</v>
      </c>
      <c r="R38" s="77">
        <f t="shared" si="8"/>
        <v>3</v>
      </c>
      <c r="T38" s="10"/>
      <c r="U38" s="13"/>
      <c r="V38" s="10"/>
      <c r="W38" s="10"/>
      <c r="X38" s="10"/>
    </row>
    <row r="39" spans="1:24" x14ac:dyDescent="0.25">
      <c r="A39" s="81"/>
      <c r="B39" s="70" t="s">
        <v>21</v>
      </c>
      <c r="C39" s="38">
        <v>2</v>
      </c>
      <c r="D39" s="38">
        <v>2</v>
      </c>
      <c r="E39" s="38">
        <v>0</v>
      </c>
      <c r="F39" s="38">
        <v>7</v>
      </c>
      <c r="G39" s="38">
        <v>5</v>
      </c>
      <c r="H39" s="38">
        <v>8</v>
      </c>
      <c r="I39" s="38">
        <v>1</v>
      </c>
      <c r="J39" s="38">
        <v>2</v>
      </c>
      <c r="K39" s="38">
        <v>7</v>
      </c>
      <c r="L39" s="83">
        <v>0</v>
      </c>
      <c r="M39" s="38">
        <v>1</v>
      </c>
      <c r="N39" s="38">
        <v>0</v>
      </c>
      <c r="O39" s="83">
        <v>0</v>
      </c>
      <c r="P39" s="38">
        <v>0</v>
      </c>
      <c r="Q39" s="43">
        <f>(9*G39)/F39</f>
        <v>6.4285714285714288</v>
      </c>
      <c r="R39" s="77">
        <f t="shared" si="8"/>
        <v>2.1428571428571428</v>
      </c>
      <c r="T39" s="10"/>
      <c r="U39" s="10"/>
      <c r="V39" s="10"/>
      <c r="W39" s="10"/>
      <c r="X39" s="10"/>
    </row>
    <row r="40" spans="1:24" x14ac:dyDescent="0.25">
      <c r="A40" s="81"/>
      <c r="B40" s="40" t="s">
        <v>6</v>
      </c>
      <c r="C40" s="19">
        <v>2</v>
      </c>
      <c r="D40" s="19">
        <v>0</v>
      </c>
      <c r="E40" s="19">
        <v>0</v>
      </c>
      <c r="F40" s="19">
        <v>1</v>
      </c>
      <c r="G40" s="19">
        <v>0</v>
      </c>
      <c r="H40" s="19">
        <v>2</v>
      </c>
      <c r="I40" s="19">
        <v>0</v>
      </c>
      <c r="J40" s="19">
        <v>3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22">
        <f>(9*G40)/F40</f>
        <v>0</v>
      </c>
      <c r="R40" s="23">
        <f t="shared" si="8"/>
        <v>2</v>
      </c>
      <c r="T40" s="10"/>
      <c r="U40" s="10"/>
      <c r="V40" s="10"/>
      <c r="W40" s="10"/>
      <c r="X40" s="10"/>
    </row>
    <row r="41" spans="1:24" x14ac:dyDescent="0.25">
      <c r="A41" s="81"/>
      <c r="B41" s="51" t="s">
        <v>53</v>
      </c>
      <c r="C41" s="24">
        <v>4</v>
      </c>
      <c r="D41" s="24">
        <v>3</v>
      </c>
      <c r="E41" s="19">
        <v>0</v>
      </c>
      <c r="F41" s="26">
        <v>15.333333333333334</v>
      </c>
      <c r="G41" s="19">
        <v>7</v>
      </c>
      <c r="H41" s="19">
        <v>13</v>
      </c>
      <c r="I41" s="19">
        <v>0</v>
      </c>
      <c r="J41" s="24">
        <v>34</v>
      </c>
      <c r="K41" s="19">
        <v>9</v>
      </c>
      <c r="L41" s="24">
        <v>0</v>
      </c>
      <c r="M41" s="19">
        <v>11</v>
      </c>
      <c r="N41" s="24">
        <v>2</v>
      </c>
      <c r="O41" s="24">
        <v>0</v>
      </c>
      <c r="P41" s="19">
        <v>0</v>
      </c>
      <c r="Q41" s="26">
        <f>(9*G41)/F41</f>
        <v>4.1086956521739131</v>
      </c>
      <c r="R41" s="23">
        <f t="shared" si="8"/>
        <v>1.4347826086956521</v>
      </c>
      <c r="T41" s="10"/>
      <c r="U41" s="10"/>
      <c r="V41" s="10"/>
      <c r="W41" s="10"/>
      <c r="X41" s="10"/>
    </row>
    <row r="42" spans="1:24" x14ac:dyDescent="0.25">
      <c r="A42" s="81"/>
      <c r="B42" s="51" t="s">
        <v>109</v>
      </c>
      <c r="C42" s="24">
        <v>4</v>
      </c>
      <c r="D42" s="19">
        <v>1</v>
      </c>
      <c r="E42" s="19">
        <v>0</v>
      </c>
      <c r="F42" s="19">
        <v>8</v>
      </c>
      <c r="G42" s="19">
        <v>8</v>
      </c>
      <c r="H42" s="19">
        <v>10</v>
      </c>
      <c r="I42" s="19">
        <v>0</v>
      </c>
      <c r="J42" s="19">
        <v>10</v>
      </c>
      <c r="K42" s="19">
        <v>9</v>
      </c>
      <c r="L42" s="19">
        <v>1</v>
      </c>
      <c r="M42" s="19">
        <v>6</v>
      </c>
      <c r="N42" s="19">
        <v>1</v>
      </c>
      <c r="O42" s="19">
        <v>1</v>
      </c>
      <c r="P42" s="19">
        <v>0</v>
      </c>
      <c r="Q42" s="22">
        <f>(9*G42)/F42</f>
        <v>9</v>
      </c>
      <c r="R42" s="23">
        <f t="shared" si="8"/>
        <v>2.375</v>
      </c>
      <c r="T42" s="10"/>
      <c r="U42" s="10"/>
      <c r="V42" s="10"/>
      <c r="W42" s="10"/>
      <c r="X42" s="10"/>
    </row>
    <row r="43" spans="1:24" x14ac:dyDescent="0.25">
      <c r="A43" s="81"/>
      <c r="B43" s="70" t="s">
        <v>115</v>
      </c>
      <c r="C43" s="38">
        <v>1</v>
      </c>
      <c r="D43" s="38">
        <v>0</v>
      </c>
      <c r="E43" s="38">
        <v>0</v>
      </c>
      <c r="F43" s="38">
        <v>1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43">
        <f>9*G43/F43</f>
        <v>0</v>
      </c>
      <c r="R43" s="77">
        <f t="shared" si="8"/>
        <v>0</v>
      </c>
      <c r="T43" s="10"/>
      <c r="U43" s="10"/>
      <c r="V43" s="10"/>
      <c r="W43" s="10"/>
      <c r="X43" s="10"/>
    </row>
    <row r="44" spans="1:24" x14ac:dyDescent="0.25">
      <c r="A44" s="81"/>
      <c r="B44" s="73" t="s">
        <v>17</v>
      </c>
      <c r="C44" s="38">
        <v>1</v>
      </c>
      <c r="D44" s="38">
        <v>0</v>
      </c>
      <c r="E44" s="38">
        <v>0</v>
      </c>
      <c r="F44" s="43">
        <v>1.33</v>
      </c>
      <c r="G44" s="38">
        <v>5</v>
      </c>
      <c r="H44" s="38">
        <v>4</v>
      </c>
      <c r="I44" s="38">
        <v>0</v>
      </c>
      <c r="J44" s="38">
        <v>1</v>
      </c>
      <c r="K44" s="38">
        <v>6</v>
      </c>
      <c r="L44" s="38">
        <v>0</v>
      </c>
      <c r="M44" s="38">
        <v>1</v>
      </c>
      <c r="N44" s="38">
        <v>0</v>
      </c>
      <c r="O44" s="38">
        <v>0</v>
      </c>
      <c r="P44" s="38">
        <v>0</v>
      </c>
      <c r="Q44" s="43">
        <f>(9*G44)/F44</f>
        <v>33.834586466165412</v>
      </c>
      <c r="R44" s="77">
        <f t="shared" si="8"/>
        <v>7.518796992481203</v>
      </c>
      <c r="T44" s="10"/>
      <c r="U44" s="10"/>
      <c r="V44" s="10"/>
      <c r="W44" s="10"/>
      <c r="X44" s="10"/>
    </row>
    <row r="45" spans="1:24" x14ac:dyDescent="0.25">
      <c r="A45" s="81"/>
      <c r="B45" s="70" t="s">
        <v>97</v>
      </c>
      <c r="C45" s="83">
        <v>4</v>
      </c>
      <c r="D45" s="38">
        <v>0</v>
      </c>
      <c r="E45" s="38">
        <v>0</v>
      </c>
      <c r="F45" s="43">
        <v>8.66</v>
      </c>
      <c r="G45" s="38">
        <v>7</v>
      </c>
      <c r="H45" s="38">
        <v>9</v>
      </c>
      <c r="I45" s="38">
        <v>0</v>
      </c>
      <c r="J45" s="38">
        <v>8</v>
      </c>
      <c r="K45" s="38">
        <v>10</v>
      </c>
      <c r="L45" s="38">
        <v>1</v>
      </c>
      <c r="M45" s="38">
        <v>2</v>
      </c>
      <c r="N45" s="38">
        <v>0</v>
      </c>
      <c r="O45" s="38">
        <v>2</v>
      </c>
      <c r="P45" s="38">
        <v>0</v>
      </c>
      <c r="Q45" s="43">
        <f>(9*G45)/F45</f>
        <v>7.274826789838337</v>
      </c>
      <c r="R45" s="77">
        <f t="shared" si="8"/>
        <v>2.1939953810623556</v>
      </c>
      <c r="T45" s="10"/>
      <c r="U45" s="10"/>
      <c r="V45" s="10"/>
      <c r="W45" s="10"/>
      <c r="X45" s="10"/>
    </row>
    <row r="46" spans="1:24" x14ac:dyDescent="0.25">
      <c r="A46" s="81"/>
      <c r="B46" s="51" t="s">
        <v>7</v>
      </c>
      <c r="C46" s="19">
        <v>1</v>
      </c>
      <c r="D46" s="19">
        <v>0</v>
      </c>
      <c r="E46" s="19">
        <v>0</v>
      </c>
      <c r="F46" s="19">
        <v>2</v>
      </c>
      <c r="G46" s="19">
        <v>2</v>
      </c>
      <c r="H46" s="19">
        <v>1</v>
      </c>
      <c r="I46" s="19">
        <v>0</v>
      </c>
      <c r="J46" s="19">
        <v>1</v>
      </c>
      <c r="K46" s="19">
        <v>4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22">
        <f>9*G46/F46</f>
        <v>9</v>
      </c>
      <c r="R46" s="23">
        <f t="shared" si="8"/>
        <v>2.5</v>
      </c>
      <c r="T46" s="10"/>
      <c r="U46" s="10"/>
      <c r="V46" s="10"/>
      <c r="W46" s="10"/>
      <c r="X46" s="10"/>
    </row>
    <row r="47" spans="1:24" ht="15.75" thickBot="1" x14ac:dyDescent="0.3">
      <c r="A47" s="10"/>
      <c r="B47" s="168" t="s">
        <v>54</v>
      </c>
      <c r="C47" s="118">
        <f t="shared" ref="C47:P47" si="9">SUM(C35:C46)</f>
        <v>30</v>
      </c>
      <c r="D47" s="118">
        <f t="shared" si="9"/>
        <v>8</v>
      </c>
      <c r="E47" s="118">
        <f t="shared" si="9"/>
        <v>0</v>
      </c>
      <c r="F47" s="119">
        <v>58.33</v>
      </c>
      <c r="G47" s="118">
        <f t="shared" si="9"/>
        <v>45</v>
      </c>
      <c r="H47" s="118">
        <f t="shared" si="9"/>
        <v>59</v>
      </c>
      <c r="I47" s="118">
        <f t="shared" si="9"/>
        <v>1</v>
      </c>
      <c r="J47" s="118">
        <f t="shared" si="9"/>
        <v>80</v>
      </c>
      <c r="K47" s="118">
        <f t="shared" si="9"/>
        <v>66</v>
      </c>
      <c r="L47" s="118">
        <f t="shared" si="9"/>
        <v>4</v>
      </c>
      <c r="M47" s="118">
        <f t="shared" si="9"/>
        <v>25</v>
      </c>
      <c r="N47" s="118">
        <f t="shared" si="9"/>
        <v>3</v>
      </c>
      <c r="O47" s="118">
        <f t="shared" si="9"/>
        <v>4</v>
      </c>
      <c r="P47" s="118">
        <f t="shared" si="9"/>
        <v>0</v>
      </c>
      <c r="Q47" s="119">
        <f>9*G47/F47</f>
        <v>6.9432539002228699</v>
      </c>
      <c r="R47" s="117">
        <f t="shared" ref="R47" si="10">(H47+K47)/F47</f>
        <v>2.1429795988342191</v>
      </c>
      <c r="T47" s="10"/>
      <c r="U47" s="10"/>
      <c r="V47" s="10"/>
      <c r="W47" s="10"/>
      <c r="X47" s="10"/>
    </row>
    <row r="48" spans="1:24" x14ac:dyDescent="0.25">
      <c r="A48" s="10"/>
      <c r="T48" s="5"/>
      <c r="U48" s="5"/>
      <c r="V48" s="5"/>
      <c r="W48" s="5"/>
      <c r="X48" s="5"/>
    </row>
    <row r="49" spans="17:17" x14ac:dyDescent="0.25">
      <c r="Q49" s="15"/>
    </row>
  </sheetData>
  <sortState xmlns:xlrd2="http://schemas.microsoft.com/office/spreadsheetml/2017/richdata2" ref="A35:R46">
    <sortCondition ref="A35:A46"/>
  </sortState>
  <printOptions horizontalCentered="1" verticalCentered="1"/>
  <pageMargins left="0.70866141732283472" right="0.70866141732283472" top="0.74803149606299213" bottom="0.74803149606299213" header="0.31496062992125984" footer="0.31496062992125984"/>
  <pageSetup scale="63" orientation="landscape" horizontalDpi="0" verticalDpi="0" r:id="rId1"/>
  <ignoredErrors>
    <ignoredError sqref="Q43" formula="1"/>
    <ignoredError sqref="C9 F3 K3 C3 G9 K9" twoDigitTextYear="1"/>
    <ignoredError sqref="E4 E6 E9:E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99654-C131-4CF2-803C-8C6F93EEF337}">
  <sheetPr>
    <pageSetUpPr fitToPage="1"/>
  </sheetPr>
  <dimension ref="A1:Y56"/>
  <sheetViews>
    <sheetView showGridLines="0" workbookViewId="0"/>
  </sheetViews>
  <sheetFormatPr defaultRowHeight="15" x14ac:dyDescent="0.25"/>
  <cols>
    <col min="1" max="1" width="20.5703125" style="1" customWidth="1"/>
    <col min="2" max="2" width="18" customWidth="1"/>
    <col min="3" max="3" width="6" customWidth="1"/>
    <col min="4" max="4" width="7.42578125" customWidth="1"/>
    <col min="5" max="5" width="5.28515625" customWidth="1"/>
    <col min="6" max="6" width="6.42578125" customWidth="1"/>
    <col min="7" max="7" width="5.85546875" customWidth="1"/>
    <col min="8" max="10" width="4.7109375" customWidth="1"/>
    <col min="11" max="11" width="6.5703125" customWidth="1"/>
    <col min="12" max="12" width="7" customWidth="1"/>
    <col min="13" max="16" width="4.7109375" customWidth="1"/>
    <col min="17" max="17" width="5.5703125" customWidth="1"/>
    <col min="18" max="18" width="5.85546875" customWidth="1"/>
    <col min="19" max="20" width="4.7109375" customWidth="1"/>
    <col min="21" max="24" width="6.7109375" customWidth="1"/>
  </cols>
  <sheetData>
    <row r="1" spans="1:24" ht="18.75" x14ac:dyDescent="0.3">
      <c r="A1" s="4" t="s">
        <v>82</v>
      </c>
    </row>
    <row r="2" spans="1:24" x14ac:dyDescent="0.25"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9</v>
      </c>
      <c r="I2" s="6" t="s">
        <v>31</v>
      </c>
      <c r="J2" s="6" t="s">
        <v>32</v>
      </c>
      <c r="K2" s="6" t="s">
        <v>33</v>
      </c>
      <c r="L2" s="6" t="s">
        <v>34</v>
      </c>
      <c r="N2" s="3" t="s">
        <v>35</v>
      </c>
      <c r="O2" s="3"/>
    </row>
    <row r="3" spans="1:24" x14ac:dyDescent="0.25">
      <c r="A3" s="41" t="s">
        <v>36</v>
      </c>
      <c r="B3" t="s">
        <v>125</v>
      </c>
      <c r="C3" s="9" t="s">
        <v>166</v>
      </c>
      <c r="D3" s="30">
        <v>0.59399999999999997</v>
      </c>
      <c r="E3" s="9" t="s">
        <v>72</v>
      </c>
      <c r="F3" s="27" t="s">
        <v>169</v>
      </c>
      <c r="G3" s="9" t="s">
        <v>170</v>
      </c>
      <c r="H3" s="10">
        <v>109</v>
      </c>
      <c r="I3" s="10">
        <v>81</v>
      </c>
      <c r="J3" s="9">
        <f t="shared" ref="J3:J8" si="0">H3-I3</f>
        <v>28</v>
      </c>
      <c r="K3" s="9" t="s">
        <v>176</v>
      </c>
      <c r="L3" s="10" t="s">
        <v>182</v>
      </c>
    </row>
    <row r="4" spans="1:24" x14ac:dyDescent="0.25">
      <c r="A4" s="41"/>
      <c r="B4" t="s">
        <v>126</v>
      </c>
      <c r="C4" s="11" t="s">
        <v>167</v>
      </c>
      <c r="D4" s="31">
        <f>7/12</f>
        <v>0.58333333333333337</v>
      </c>
      <c r="E4" s="1">
        <v>1.5</v>
      </c>
      <c r="F4" s="11" t="s">
        <v>172</v>
      </c>
      <c r="G4" s="11" t="s">
        <v>133</v>
      </c>
      <c r="H4" s="1">
        <v>112</v>
      </c>
      <c r="I4" s="1">
        <v>72</v>
      </c>
      <c r="J4" s="9">
        <f>H4-I4</f>
        <v>40</v>
      </c>
      <c r="K4" s="11" t="s">
        <v>176</v>
      </c>
      <c r="L4" s="1" t="s">
        <v>73</v>
      </c>
    </row>
    <row r="5" spans="1:24" x14ac:dyDescent="0.25">
      <c r="B5" t="s">
        <v>127</v>
      </c>
      <c r="C5" s="11" t="s">
        <v>178</v>
      </c>
      <c r="D5" s="31">
        <f>8/16</f>
        <v>0.5</v>
      </c>
      <c r="E5" s="1">
        <v>1.5</v>
      </c>
      <c r="F5" s="29" t="s">
        <v>171</v>
      </c>
      <c r="G5" s="11" t="s">
        <v>140</v>
      </c>
      <c r="H5" s="1">
        <v>142</v>
      </c>
      <c r="I5" s="1">
        <v>130</v>
      </c>
      <c r="J5" s="9">
        <f>H5-I5</f>
        <v>12</v>
      </c>
      <c r="K5" s="9" t="s">
        <v>179</v>
      </c>
      <c r="L5" s="10" t="s">
        <v>75</v>
      </c>
    </row>
    <row r="6" spans="1:24" x14ac:dyDescent="0.25">
      <c r="B6" t="s">
        <v>128</v>
      </c>
      <c r="C6" s="11" t="s">
        <v>168</v>
      </c>
      <c r="D6" s="31">
        <f>2/14</f>
        <v>0.14285714285714285</v>
      </c>
      <c r="E6" s="1">
        <v>6.5</v>
      </c>
      <c r="F6" s="29" t="s">
        <v>141</v>
      </c>
      <c r="G6" s="11" t="s">
        <v>132</v>
      </c>
      <c r="H6" s="1">
        <v>98</v>
      </c>
      <c r="I6" s="1">
        <v>192</v>
      </c>
      <c r="J6" s="9">
        <f t="shared" si="0"/>
        <v>-94</v>
      </c>
      <c r="K6" s="11" t="s">
        <v>177</v>
      </c>
      <c r="L6" s="1" t="s">
        <v>73</v>
      </c>
    </row>
    <row r="7" spans="1:24" x14ac:dyDescent="0.25">
      <c r="C7" s="1"/>
      <c r="D7" s="32"/>
      <c r="E7" s="1"/>
      <c r="F7" s="1"/>
      <c r="G7" s="1"/>
      <c r="H7" s="1"/>
      <c r="I7" s="1"/>
      <c r="J7" s="9"/>
      <c r="K7" s="1"/>
      <c r="L7" s="1"/>
    </row>
    <row r="8" spans="1:24" x14ac:dyDescent="0.25">
      <c r="A8" s="41" t="s">
        <v>37</v>
      </c>
      <c r="B8" s="2" t="s">
        <v>129</v>
      </c>
      <c r="C8" s="11" t="s">
        <v>165</v>
      </c>
      <c r="D8" s="33">
        <f>12/14</f>
        <v>0.8571428571428571</v>
      </c>
      <c r="E8" s="28" t="s">
        <v>72</v>
      </c>
      <c r="F8" s="11" t="s">
        <v>173</v>
      </c>
      <c r="G8" s="11" t="s">
        <v>154</v>
      </c>
      <c r="H8" s="1">
        <v>129</v>
      </c>
      <c r="I8" s="1">
        <v>66</v>
      </c>
      <c r="J8" s="9">
        <f t="shared" si="0"/>
        <v>63</v>
      </c>
      <c r="K8" s="11" t="s">
        <v>96</v>
      </c>
      <c r="L8" s="1" t="s">
        <v>183</v>
      </c>
    </row>
    <row r="9" spans="1:24" x14ac:dyDescent="0.25">
      <c r="B9" s="2" t="s">
        <v>71</v>
      </c>
      <c r="C9" s="11" t="s">
        <v>164</v>
      </c>
      <c r="D9" s="31">
        <v>0.433</v>
      </c>
      <c r="E9" s="11">
        <v>6</v>
      </c>
      <c r="F9" s="11" t="s">
        <v>174</v>
      </c>
      <c r="G9" s="11" t="s">
        <v>175</v>
      </c>
      <c r="H9" s="1">
        <v>119</v>
      </c>
      <c r="I9" s="1">
        <v>124</v>
      </c>
      <c r="J9" s="9">
        <f>H9-I9</f>
        <v>-5</v>
      </c>
      <c r="K9" s="11" t="s">
        <v>176</v>
      </c>
      <c r="L9" s="1" t="s">
        <v>74</v>
      </c>
    </row>
    <row r="10" spans="1:24" x14ac:dyDescent="0.25">
      <c r="B10" s="2" t="s">
        <v>130</v>
      </c>
      <c r="C10" s="11" t="s">
        <v>180</v>
      </c>
      <c r="D10" s="32">
        <f>7/17</f>
        <v>0.41176470588235292</v>
      </c>
      <c r="E10" s="1">
        <v>6.5</v>
      </c>
      <c r="F10" s="11" t="s">
        <v>132</v>
      </c>
      <c r="G10" s="11" t="s">
        <v>171</v>
      </c>
      <c r="H10" s="11">
        <v>119</v>
      </c>
      <c r="I10" s="11">
        <v>163</v>
      </c>
      <c r="J10" s="9">
        <f>H10-I10</f>
        <v>-44</v>
      </c>
      <c r="K10" s="11" t="s">
        <v>176</v>
      </c>
      <c r="L10" s="1" t="s">
        <v>181</v>
      </c>
    </row>
    <row r="11" spans="1:24" x14ac:dyDescent="0.25">
      <c r="F11" s="1"/>
      <c r="G11" s="1"/>
    </row>
    <row r="12" spans="1:24" ht="15.75" thickBot="1" x14ac:dyDescent="0.3"/>
    <row r="13" spans="1:24" x14ac:dyDescent="0.25">
      <c r="A13" s="6" t="s">
        <v>95</v>
      </c>
      <c r="B13" s="122" t="s">
        <v>15</v>
      </c>
      <c r="C13" s="123" t="s">
        <v>39</v>
      </c>
      <c r="D13" s="123" t="s">
        <v>40</v>
      </c>
      <c r="E13" s="123" t="s">
        <v>0</v>
      </c>
      <c r="F13" s="123" t="s">
        <v>1</v>
      </c>
      <c r="G13" s="123" t="s">
        <v>2</v>
      </c>
      <c r="H13" s="123" t="s">
        <v>8</v>
      </c>
      <c r="I13" s="123" t="s">
        <v>10</v>
      </c>
      <c r="J13" s="123" t="s">
        <v>41</v>
      </c>
      <c r="K13" s="123" t="s">
        <v>42</v>
      </c>
      <c r="L13" s="123" t="s">
        <v>3</v>
      </c>
      <c r="M13" s="123" t="s">
        <v>4</v>
      </c>
      <c r="N13" s="123" t="s">
        <v>43</v>
      </c>
      <c r="O13" s="123" t="s">
        <v>5</v>
      </c>
      <c r="P13" s="123" t="s">
        <v>44</v>
      </c>
      <c r="Q13" s="123" t="s">
        <v>45</v>
      </c>
      <c r="R13" s="123" t="s">
        <v>46</v>
      </c>
      <c r="S13" s="123" t="s">
        <v>47</v>
      </c>
      <c r="T13" s="123" t="s">
        <v>48</v>
      </c>
      <c r="U13" s="123" t="s">
        <v>49</v>
      </c>
      <c r="V13" s="123" t="s">
        <v>50</v>
      </c>
      <c r="W13" s="123" t="s">
        <v>51</v>
      </c>
      <c r="X13" s="124" t="s">
        <v>52</v>
      </c>
    </row>
    <row r="14" spans="1:24" x14ac:dyDescent="0.25">
      <c r="A14" s="3"/>
      <c r="B14" s="51" t="s">
        <v>14</v>
      </c>
      <c r="C14" s="19">
        <v>5</v>
      </c>
      <c r="D14" s="19">
        <v>16</v>
      </c>
      <c r="E14" s="19">
        <v>15</v>
      </c>
      <c r="F14" s="19">
        <v>4</v>
      </c>
      <c r="G14" s="19">
        <v>6</v>
      </c>
      <c r="H14" s="19">
        <v>5</v>
      </c>
      <c r="I14" s="19">
        <v>1</v>
      </c>
      <c r="J14" s="19">
        <v>0</v>
      </c>
      <c r="K14" s="19">
        <v>0</v>
      </c>
      <c r="L14" s="19">
        <v>2</v>
      </c>
      <c r="M14" s="19">
        <v>1</v>
      </c>
      <c r="N14" s="19">
        <v>0</v>
      </c>
      <c r="O14" s="19">
        <v>3</v>
      </c>
      <c r="P14" s="19">
        <v>0</v>
      </c>
      <c r="Q14" s="19">
        <v>1</v>
      </c>
      <c r="R14" s="19">
        <v>1</v>
      </c>
      <c r="S14" s="19">
        <v>2</v>
      </c>
      <c r="T14" s="19">
        <v>0</v>
      </c>
      <c r="U14" s="79">
        <f t="shared" ref="U14:U36" si="1">(G14+M14+P14)/(E14+M14+P14+N14)</f>
        <v>0.4375</v>
      </c>
      <c r="V14" s="79">
        <f t="shared" ref="V14:V37" si="2">(H14+I14*2+J14*3+K14*4)/E14</f>
        <v>0.46666666666666667</v>
      </c>
      <c r="W14" s="79">
        <f t="shared" ref="W14:W36" si="3">U14+V14</f>
        <v>0.90416666666666667</v>
      </c>
      <c r="X14" s="80">
        <f t="shared" ref="X14:X36" si="4">G14/E14</f>
        <v>0.4</v>
      </c>
    </row>
    <row r="15" spans="1:24" x14ac:dyDescent="0.25">
      <c r="A15" s="3"/>
      <c r="B15" s="51" t="s">
        <v>12</v>
      </c>
      <c r="C15" s="24">
        <v>7</v>
      </c>
      <c r="D15" s="24">
        <v>30</v>
      </c>
      <c r="E15" s="24">
        <v>26</v>
      </c>
      <c r="F15" s="19">
        <v>4</v>
      </c>
      <c r="G15" s="19">
        <v>7</v>
      </c>
      <c r="H15" s="19">
        <v>5</v>
      </c>
      <c r="I15" s="19">
        <v>1</v>
      </c>
      <c r="J15" s="24">
        <v>1</v>
      </c>
      <c r="K15" s="19">
        <v>0</v>
      </c>
      <c r="L15" s="24">
        <v>7</v>
      </c>
      <c r="M15" s="19">
        <v>2</v>
      </c>
      <c r="N15" s="19">
        <v>0</v>
      </c>
      <c r="O15" s="19">
        <v>9</v>
      </c>
      <c r="P15" s="19">
        <v>2</v>
      </c>
      <c r="Q15" s="19">
        <v>1</v>
      </c>
      <c r="R15" s="19">
        <v>0</v>
      </c>
      <c r="S15" s="19">
        <v>2</v>
      </c>
      <c r="T15" s="19">
        <v>0</v>
      </c>
      <c r="U15" s="79">
        <f t="shared" si="1"/>
        <v>0.36666666666666664</v>
      </c>
      <c r="V15" s="79">
        <f t="shared" si="2"/>
        <v>0.38461538461538464</v>
      </c>
      <c r="W15" s="79">
        <f t="shared" si="3"/>
        <v>0.75128205128205128</v>
      </c>
      <c r="X15" s="80">
        <f t="shared" si="4"/>
        <v>0.26923076923076922</v>
      </c>
    </row>
    <row r="16" spans="1:24" x14ac:dyDescent="0.25">
      <c r="A16" s="3"/>
      <c r="B16" s="51" t="s">
        <v>13</v>
      </c>
      <c r="C16" s="19">
        <v>6</v>
      </c>
      <c r="D16" s="19">
        <v>21</v>
      </c>
      <c r="E16" s="19">
        <v>16</v>
      </c>
      <c r="F16" s="19">
        <v>2</v>
      </c>
      <c r="G16" s="19">
        <v>1</v>
      </c>
      <c r="H16" s="19">
        <v>1</v>
      </c>
      <c r="I16" s="19">
        <v>0</v>
      </c>
      <c r="J16" s="19">
        <v>0</v>
      </c>
      <c r="K16" s="19">
        <v>0</v>
      </c>
      <c r="L16" s="19">
        <v>2</v>
      </c>
      <c r="M16" s="19">
        <v>2</v>
      </c>
      <c r="N16" s="19">
        <v>1</v>
      </c>
      <c r="O16" s="19">
        <v>3</v>
      </c>
      <c r="P16" s="19">
        <v>2</v>
      </c>
      <c r="Q16" s="19">
        <v>2</v>
      </c>
      <c r="R16" s="19">
        <v>1</v>
      </c>
      <c r="S16" s="24">
        <v>3</v>
      </c>
      <c r="T16" s="19">
        <v>0</v>
      </c>
      <c r="U16" s="79">
        <f t="shared" si="1"/>
        <v>0.23809523809523808</v>
      </c>
      <c r="V16" s="79">
        <f t="shared" si="2"/>
        <v>6.25E-2</v>
      </c>
      <c r="W16" s="79">
        <f t="shared" si="3"/>
        <v>0.30059523809523808</v>
      </c>
      <c r="X16" s="80">
        <f t="shared" si="4"/>
        <v>6.25E-2</v>
      </c>
    </row>
    <row r="17" spans="1:24" x14ac:dyDescent="0.25">
      <c r="A17" s="3"/>
      <c r="B17" s="70" t="s">
        <v>11</v>
      </c>
      <c r="C17" s="38">
        <v>4</v>
      </c>
      <c r="D17" s="38">
        <v>10</v>
      </c>
      <c r="E17" s="38">
        <v>8</v>
      </c>
      <c r="F17" s="38">
        <v>3</v>
      </c>
      <c r="G17" s="38">
        <v>5</v>
      </c>
      <c r="H17" s="38">
        <v>5</v>
      </c>
      <c r="I17" s="38">
        <v>0</v>
      </c>
      <c r="J17" s="38">
        <v>0</v>
      </c>
      <c r="K17" s="38">
        <v>0</v>
      </c>
      <c r="L17" s="38">
        <v>5</v>
      </c>
      <c r="M17" s="38">
        <v>2</v>
      </c>
      <c r="N17" s="38">
        <v>0</v>
      </c>
      <c r="O17" s="83">
        <v>1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84">
        <f t="shared" si="1"/>
        <v>0.7</v>
      </c>
      <c r="V17" s="71">
        <f t="shared" si="2"/>
        <v>0.625</v>
      </c>
      <c r="W17" s="85">
        <f t="shared" si="3"/>
        <v>1.325</v>
      </c>
      <c r="X17" s="105">
        <f t="shared" si="4"/>
        <v>0.625</v>
      </c>
    </row>
    <row r="18" spans="1:24" x14ac:dyDescent="0.25">
      <c r="A18" s="3"/>
      <c r="B18" s="70" t="s">
        <v>162</v>
      </c>
      <c r="C18" s="38">
        <v>1</v>
      </c>
      <c r="D18" s="38">
        <v>5</v>
      </c>
      <c r="E18" s="38">
        <v>4</v>
      </c>
      <c r="F18" s="38">
        <v>1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1</v>
      </c>
      <c r="N18" s="38">
        <v>0</v>
      </c>
      <c r="O18" s="38">
        <v>1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71">
        <f t="shared" si="1"/>
        <v>0.2</v>
      </c>
      <c r="V18" s="71">
        <f t="shared" si="2"/>
        <v>0</v>
      </c>
      <c r="W18" s="71">
        <f t="shared" si="3"/>
        <v>0.2</v>
      </c>
      <c r="X18" s="72">
        <f t="shared" si="4"/>
        <v>0</v>
      </c>
    </row>
    <row r="19" spans="1:24" x14ac:dyDescent="0.25">
      <c r="A19" s="3"/>
      <c r="B19" s="70" t="s">
        <v>104</v>
      </c>
      <c r="C19" s="38">
        <v>5</v>
      </c>
      <c r="D19" s="38">
        <v>12</v>
      </c>
      <c r="E19" s="38">
        <v>12</v>
      </c>
      <c r="F19" s="38">
        <v>1</v>
      </c>
      <c r="G19" s="38">
        <v>2</v>
      </c>
      <c r="H19" s="38">
        <v>1</v>
      </c>
      <c r="I19" s="38">
        <v>1</v>
      </c>
      <c r="J19" s="38">
        <v>0</v>
      </c>
      <c r="K19" s="38">
        <v>0</v>
      </c>
      <c r="L19" s="38">
        <v>1</v>
      </c>
      <c r="M19" s="38">
        <v>0</v>
      </c>
      <c r="N19" s="38">
        <v>0</v>
      </c>
      <c r="O19" s="38">
        <v>6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71">
        <f t="shared" si="1"/>
        <v>0.16666666666666666</v>
      </c>
      <c r="V19" s="71">
        <f t="shared" si="2"/>
        <v>0.25</v>
      </c>
      <c r="W19" s="71">
        <f t="shared" si="3"/>
        <v>0.41666666666666663</v>
      </c>
      <c r="X19" s="72">
        <f t="shared" si="4"/>
        <v>0.16666666666666666</v>
      </c>
    </row>
    <row r="20" spans="1:24" x14ac:dyDescent="0.25">
      <c r="A20" s="3"/>
      <c r="B20" s="51" t="s">
        <v>100</v>
      </c>
      <c r="C20" s="19">
        <v>1</v>
      </c>
      <c r="D20" s="19">
        <v>1</v>
      </c>
      <c r="E20" s="19">
        <v>1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1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79">
        <f t="shared" si="1"/>
        <v>0</v>
      </c>
      <c r="V20" s="79">
        <f t="shared" si="2"/>
        <v>0</v>
      </c>
      <c r="W20" s="79">
        <f t="shared" si="3"/>
        <v>0</v>
      </c>
      <c r="X20" s="80">
        <f t="shared" si="4"/>
        <v>0</v>
      </c>
    </row>
    <row r="21" spans="1:24" x14ac:dyDescent="0.25">
      <c r="A21" s="3"/>
      <c r="B21" s="51" t="s">
        <v>107</v>
      </c>
      <c r="C21" s="19">
        <v>2</v>
      </c>
      <c r="D21" s="19">
        <v>6</v>
      </c>
      <c r="E21" s="19">
        <v>5</v>
      </c>
      <c r="F21" s="19">
        <v>1</v>
      </c>
      <c r="G21" s="19">
        <v>2</v>
      </c>
      <c r="H21" s="19">
        <v>2</v>
      </c>
      <c r="I21" s="19">
        <v>0</v>
      </c>
      <c r="J21" s="19">
        <v>0</v>
      </c>
      <c r="K21" s="19">
        <v>0</v>
      </c>
      <c r="L21" s="19">
        <v>3</v>
      </c>
      <c r="M21" s="19">
        <v>1</v>
      </c>
      <c r="N21" s="19">
        <v>0</v>
      </c>
      <c r="O21" s="19">
        <v>2</v>
      </c>
      <c r="P21" s="19">
        <v>0</v>
      </c>
      <c r="Q21" s="19">
        <v>0</v>
      </c>
      <c r="R21" s="19">
        <v>0</v>
      </c>
      <c r="S21" s="19">
        <v>1</v>
      </c>
      <c r="T21" s="19">
        <v>0</v>
      </c>
      <c r="U21" s="79">
        <f t="shared" si="1"/>
        <v>0.5</v>
      </c>
      <c r="V21" s="79">
        <f t="shared" si="2"/>
        <v>0.4</v>
      </c>
      <c r="W21" s="79">
        <f t="shared" si="3"/>
        <v>0.9</v>
      </c>
      <c r="X21" s="80">
        <f t="shared" si="4"/>
        <v>0.4</v>
      </c>
    </row>
    <row r="22" spans="1:24" x14ac:dyDescent="0.25">
      <c r="A22" s="3"/>
      <c r="B22" s="51" t="s">
        <v>163</v>
      </c>
      <c r="C22" s="19">
        <v>1</v>
      </c>
      <c r="D22" s="19">
        <v>3</v>
      </c>
      <c r="E22" s="19">
        <v>2</v>
      </c>
      <c r="F22" s="19">
        <v>3</v>
      </c>
      <c r="G22" s="19">
        <v>2</v>
      </c>
      <c r="H22" s="19">
        <v>1</v>
      </c>
      <c r="I22" s="19">
        <v>1</v>
      </c>
      <c r="J22" s="19">
        <v>0</v>
      </c>
      <c r="K22" s="19">
        <v>0</v>
      </c>
      <c r="L22" s="19">
        <v>1</v>
      </c>
      <c r="M22" s="19">
        <v>0</v>
      </c>
      <c r="N22" s="19">
        <v>0</v>
      </c>
      <c r="O22" s="19">
        <v>1</v>
      </c>
      <c r="P22" s="19">
        <v>1</v>
      </c>
      <c r="Q22" s="19">
        <v>0</v>
      </c>
      <c r="R22" s="19">
        <v>0</v>
      </c>
      <c r="S22" s="19">
        <v>0</v>
      </c>
      <c r="T22" s="19">
        <v>0</v>
      </c>
      <c r="U22" s="79">
        <f t="shared" si="1"/>
        <v>1</v>
      </c>
      <c r="V22" s="79">
        <f t="shared" si="2"/>
        <v>1.5</v>
      </c>
      <c r="W22" s="20">
        <f t="shared" si="3"/>
        <v>2.5</v>
      </c>
      <c r="X22" s="80">
        <f t="shared" si="4"/>
        <v>1</v>
      </c>
    </row>
    <row r="23" spans="1:24" x14ac:dyDescent="0.25">
      <c r="A23" s="3"/>
      <c r="B23" s="70" t="s">
        <v>6</v>
      </c>
      <c r="C23" s="38">
        <v>4</v>
      </c>
      <c r="D23" s="38">
        <v>19</v>
      </c>
      <c r="E23" s="38">
        <v>17</v>
      </c>
      <c r="F23" s="38">
        <v>3</v>
      </c>
      <c r="G23" s="38">
        <v>7</v>
      </c>
      <c r="H23" s="38">
        <v>5</v>
      </c>
      <c r="I23" s="83">
        <v>2</v>
      </c>
      <c r="J23" s="38">
        <v>0</v>
      </c>
      <c r="K23" s="38">
        <v>0</v>
      </c>
      <c r="L23" s="38">
        <v>4</v>
      </c>
      <c r="M23" s="38">
        <v>1</v>
      </c>
      <c r="N23" s="38">
        <v>0</v>
      </c>
      <c r="O23" s="83">
        <v>1</v>
      </c>
      <c r="P23" s="38">
        <v>1</v>
      </c>
      <c r="Q23" s="38">
        <v>2</v>
      </c>
      <c r="R23" s="38">
        <v>0</v>
      </c>
      <c r="S23" s="38">
        <v>0</v>
      </c>
      <c r="T23" s="38">
        <v>0</v>
      </c>
      <c r="U23" s="71">
        <f t="shared" si="1"/>
        <v>0.47368421052631576</v>
      </c>
      <c r="V23" s="71">
        <f t="shared" si="2"/>
        <v>0.52941176470588236</v>
      </c>
      <c r="W23" s="46">
        <f t="shared" si="3"/>
        <v>1.0030959752321982</v>
      </c>
      <c r="X23" s="72">
        <f t="shared" si="4"/>
        <v>0.41176470588235292</v>
      </c>
    </row>
    <row r="24" spans="1:24" x14ac:dyDescent="0.25">
      <c r="A24" s="3"/>
      <c r="B24" s="70" t="s">
        <v>156</v>
      </c>
      <c r="C24" s="38">
        <v>1</v>
      </c>
      <c r="D24" s="38">
        <v>4</v>
      </c>
      <c r="E24" s="38">
        <v>3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1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71">
        <f t="shared" si="1"/>
        <v>0.25</v>
      </c>
      <c r="V24" s="71">
        <f t="shared" si="2"/>
        <v>0</v>
      </c>
      <c r="W24" s="71">
        <f t="shared" si="3"/>
        <v>0.25</v>
      </c>
      <c r="X24" s="72">
        <f t="shared" si="4"/>
        <v>0</v>
      </c>
    </row>
    <row r="25" spans="1:24" x14ac:dyDescent="0.25">
      <c r="A25" s="3"/>
      <c r="B25" s="70" t="s">
        <v>22</v>
      </c>
      <c r="C25" s="38">
        <v>4</v>
      </c>
      <c r="D25" s="38">
        <v>11</v>
      </c>
      <c r="E25" s="38">
        <v>9</v>
      </c>
      <c r="F25" s="38">
        <v>2</v>
      </c>
      <c r="G25" s="38">
        <v>2</v>
      </c>
      <c r="H25" s="38">
        <v>1</v>
      </c>
      <c r="I25" s="38">
        <v>0</v>
      </c>
      <c r="J25" s="38">
        <v>0</v>
      </c>
      <c r="K25" s="83">
        <v>1</v>
      </c>
      <c r="L25" s="38">
        <v>4</v>
      </c>
      <c r="M25" s="38">
        <v>1</v>
      </c>
      <c r="N25" s="38">
        <v>0</v>
      </c>
      <c r="O25" s="38">
        <v>4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71">
        <f t="shared" si="1"/>
        <v>0.3</v>
      </c>
      <c r="V25" s="71">
        <f t="shared" si="2"/>
        <v>0.55555555555555558</v>
      </c>
      <c r="W25" s="71">
        <f t="shared" si="3"/>
        <v>0.85555555555555562</v>
      </c>
      <c r="X25" s="72">
        <f t="shared" si="4"/>
        <v>0.22222222222222221</v>
      </c>
    </row>
    <row r="26" spans="1:24" x14ac:dyDescent="0.25">
      <c r="A26" s="3"/>
      <c r="B26" s="51" t="s">
        <v>53</v>
      </c>
      <c r="C26" s="19">
        <v>6</v>
      </c>
      <c r="D26" s="19">
        <v>24</v>
      </c>
      <c r="E26" s="19">
        <v>19</v>
      </c>
      <c r="F26" s="24">
        <v>7</v>
      </c>
      <c r="G26" s="24">
        <v>8</v>
      </c>
      <c r="H26" s="24">
        <v>6</v>
      </c>
      <c r="I26" s="19">
        <v>1</v>
      </c>
      <c r="J26" s="19">
        <v>0</v>
      </c>
      <c r="K26" s="24">
        <v>1</v>
      </c>
      <c r="L26" s="19">
        <v>4</v>
      </c>
      <c r="M26" s="19">
        <v>3</v>
      </c>
      <c r="N26" s="19">
        <v>0</v>
      </c>
      <c r="O26" s="19">
        <v>4</v>
      </c>
      <c r="P26" s="19">
        <v>2</v>
      </c>
      <c r="Q26" s="19">
        <v>2</v>
      </c>
      <c r="R26" s="19">
        <v>0</v>
      </c>
      <c r="S26" s="19">
        <v>1</v>
      </c>
      <c r="T26" s="19">
        <v>0</v>
      </c>
      <c r="U26" s="79">
        <f t="shared" si="1"/>
        <v>0.54166666666666663</v>
      </c>
      <c r="V26" s="106">
        <f t="shared" si="2"/>
        <v>0.63157894736842102</v>
      </c>
      <c r="W26" s="20">
        <f t="shared" si="3"/>
        <v>1.1732456140350878</v>
      </c>
      <c r="X26" s="80">
        <f t="shared" si="4"/>
        <v>0.42105263157894735</v>
      </c>
    </row>
    <row r="27" spans="1:24" x14ac:dyDescent="0.25">
      <c r="A27" s="3"/>
      <c r="B27" s="51" t="s">
        <v>66</v>
      </c>
      <c r="C27" s="19">
        <v>4</v>
      </c>
      <c r="D27" s="19">
        <v>13</v>
      </c>
      <c r="E27" s="19">
        <v>10</v>
      </c>
      <c r="F27" s="19">
        <v>2</v>
      </c>
      <c r="G27" s="19">
        <v>3</v>
      </c>
      <c r="H27" s="19">
        <v>3</v>
      </c>
      <c r="I27" s="19">
        <v>0</v>
      </c>
      <c r="J27" s="19">
        <v>0</v>
      </c>
      <c r="K27" s="19">
        <v>0</v>
      </c>
      <c r="L27" s="19">
        <v>1</v>
      </c>
      <c r="M27" s="19">
        <v>3</v>
      </c>
      <c r="N27" s="19">
        <v>0</v>
      </c>
      <c r="O27" s="19">
        <v>3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79">
        <f t="shared" si="1"/>
        <v>0.46153846153846156</v>
      </c>
      <c r="V27" s="79">
        <f t="shared" si="2"/>
        <v>0.3</v>
      </c>
      <c r="W27" s="79">
        <f t="shared" si="3"/>
        <v>0.7615384615384615</v>
      </c>
      <c r="X27" s="80">
        <f t="shared" si="4"/>
        <v>0.3</v>
      </c>
    </row>
    <row r="28" spans="1:24" x14ac:dyDescent="0.25">
      <c r="A28" s="3"/>
      <c r="B28" s="51" t="s">
        <v>109</v>
      </c>
      <c r="C28" s="19">
        <v>4</v>
      </c>
      <c r="D28" s="19">
        <v>14</v>
      </c>
      <c r="E28" s="19">
        <v>11</v>
      </c>
      <c r="F28" s="19">
        <v>1</v>
      </c>
      <c r="G28" s="19">
        <v>2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19">
        <v>3</v>
      </c>
      <c r="N28" s="19">
        <v>0</v>
      </c>
      <c r="O28" s="19">
        <v>3</v>
      </c>
      <c r="P28" s="19">
        <v>0</v>
      </c>
      <c r="Q28" s="19">
        <v>0</v>
      </c>
      <c r="R28" s="19">
        <v>1</v>
      </c>
      <c r="S28" s="19">
        <v>1</v>
      </c>
      <c r="T28" s="19">
        <v>0</v>
      </c>
      <c r="U28" s="79">
        <f t="shared" si="1"/>
        <v>0.35714285714285715</v>
      </c>
      <c r="V28" s="79">
        <f t="shared" si="2"/>
        <v>0.27272727272727271</v>
      </c>
      <c r="W28" s="79">
        <f t="shared" si="3"/>
        <v>0.62987012987012991</v>
      </c>
      <c r="X28" s="80">
        <f t="shared" si="4"/>
        <v>0.18181818181818182</v>
      </c>
    </row>
    <row r="29" spans="1:24" x14ac:dyDescent="0.25">
      <c r="A29" s="3"/>
      <c r="B29" s="70" t="s">
        <v>159</v>
      </c>
      <c r="C29" s="38">
        <v>2</v>
      </c>
      <c r="D29" s="38">
        <v>4</v>
      </c>
      <c r="E29" s="38">
        <v>4</v>
      </c>
      <c r="F29" s="38">
        <v>1</v>
      </c>
      <c r="G29" s="38">
        <v>1</v>
      </c>
      <c r="H29" s="38">
        <v>1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1</v>
      </c>
      <c r="P29" s="38">
        <v>0</v>
      </c>
      <c r="Q29" s="38">
        <v>1</v>
      </c>
      <c r="R29" s="38">
        <v>0</v>
      </c>
      <c r="S29" s="38">
        <v>0</v>
      </c>
      <c r="T29" s="38">
        <v>0</v>
      </c>
      <c r="U29" s="71">
        <f t="shared" si="1"/>
        <v>0.25</v>
      </c>
      <c r="V29" s="71">
        <f t="shared" si="2"/>
        <v>0.25</v>
      </c>
      <c r="W29" s="71">
        <f t="shared" si="3"/>
        <v>0.5</v>
      </c>
      <c r="X29" s="72">
        <f t="shared" si="4"/>
        <v>0.25</v>
      </c>
    </row>
    <row r="30" spans="1:24" x14ac:dyDescent="0.25">
      <c r="A30" s="3"/>
      <c r="B30" s="70" t="s">
        <v>20</v>
      </c>
      <c r="C30" s="38">
        <v>6</v>
      </c>
      <c r="D30" s="38">
        <v>20</v>
      </c>
      <c r="E30" s="38">
        <v>15</v>
      </c>
      <c r="F30" s="38">
        <v>4</v>
      </c>
      <c r="G30" s="38">
        <v>3</v>
      </c>
      <c r="H30" s="38">
        <v>3</v>
      </c>
      <c r="I30" s="38">
        <v>0</v>
      </c>
      <c r="J30" s="38">
        <v>0</v>
      </c>
      <c r="K30" s="38">
        <v>0</v>
      </c>
      <c r="L30" s="38">
        <v>0</v>
      </c>
      <c r="M30" s="38">
        <v>4</v>
      </c>
      <c r="N30" s="38">
        <v>0</v>
      </c>
      <c r="O30" s="38">
        <v>8</v>
      </c>
      <c r="P30" s="38">
        <v>1</v>
      </c>
      <c r="Q30" s="38">
        <v>0</v>
      </c>
      <c r="R30" s="38">
        <v>0</v>
      </c>
      <c r="S30" s="38">
        <v>0</v>
      </c>
      <c r="T30" s="38">
        <v>0</v>
      </c>
      <c r="U30" s="71">
        <f t="shared" si="1"/>
        <v>0.4</v>
      </c>
      <c r="V30" s="71">
        <f t="shared" si="2"/>
        <v>0.2</v>
      </c>
      <c r="W30" s="71">
        <f t="shared" si="3"/>
        <v>0.60000000000000009</v>
      </c>
      <c r="X30" s="72">
        <f t="shared" si="4"/>
        <v>0.2</v>
      </c>
    </row>
    <row r="31" spans="1:24" x14ac:dyDescent="0.25">
      <c r="A31" s="3"/>
      <c r="B31" s="70" t="s">
        <v>23</v>
      </c>
      <c r="C31" s="38">
        <v>2</v>
      </c>
      <c r="D31" s="38">
        <v>6</v>
      </c>
      <c r="E31" s="38">
        <v>5</v>
      </c>
      <c r="F31" s="38">
        <v>1</v>
      </c>
      <c r="G31" s="38">
        <v>2</v>
      </c>
      <c r="H31" s="38">
        <v>2</v>
      </c>
      <c r="I31" s="38">
        <v>0</v>
      </c>
      <c r="J31" s="38">
        <v>0</v>
      </c>
      <c r="K31" s="38">
        <v>0</v>
      </c>
      <c r="L31" s="38">
        <v>3</v>
      </c>
      <c r="M31" s="38">
        <v>1</v>
      </c>
      <c r="N31" s="38">
        <v>0</v>
      </c>
      <c r="O31" s="38">
        <v>2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71">
        <f t="shared" si="1"/>
        <v>0.5</v>
      </c>
      <c r="V31" s="71">
        <f t="shared" si="2"/>
        <v>0.4</v>
      </c>
      <c r="W31" s="71">
        <f t="shared" si="3"/>
        <v>0.9</v>
      </c>
      <c r="X31" s="72">
        <f t="shared" si="4"/>
        <v>0.4</v>
      </c>
    </row>
    <row r="32" spans="1:24" x14ac:dyDescent="0.25">
      <c r="A32" s="3"/>
      <c r="B32" s="51" t="s">
        <v>108</v>
      </c>
      <c r="C32" s="19">
        <v>6</v>
      </c>
      <c r="D32" s="19">
        <v>18</v>
      </c>
      <c r="E32" s="19">
        <v>10</v>
      </c>
      <c r="F32" s="19">
        <v>3</v>
      </c>
      <c r="G32" s="19">
        <v>1</v>
      </c>
      <c r="H32" s="19">
        <v>1</v>
      </c>
      <c r="I32" s="19">
        <v>0</v>
      </c>
      <c r="J32" s="19">
        <v>0</v>
      </c>
      <c r="K32" s="19">
        <v>0</v>
      </c>
      <c r="L32" s="19">
        <v>2</v>
      </c>
      <c r="M32" s="24">
        <v>7</v>
      </c>
      <c r="N32" s="19">
        <v>1</v>
      </c>
      <c r="O32" s="19">
        <v>7</v>
      </c>
      <c r="P32" s="19">
        <v>0</v>
      </c>
      <c r="Q32" s="19">
        <v>0</v>
      </c>
      <c r="R32" s="19">
        <v>0</v>
      </c>
      <c r="S32" s="19">
        <v>2</v>
      </c>
      <c r="T32" s="19">
        <v>0</v>
      </c>
      <c r="U32" s="79">
        <f t="shared" si="1"/>
        <v>0.44444444444444442</v>
      </c>
      <c r="V32" s="79">
        <f t="shared" si="2"/>
        <v>0.1</v>
      </c>
      <c r="W32" s="79">
        <f t="shared" si="3"/>
        <v>0.5444444444444444</v>
      </c>
      <c r="X32" s="80">
        <f t="shared" si="4"/>
        <v>0.1</v>
      </c>
    </row>
    <row r="33" spans="1:25" x14ac:dyDescent="0.25">
      <c r="A33" s="3"/>
      <c r="B33" s="51" t="s">
        <v>17</v>
      </c>
      <c r="C33" s="19">
        <v>3</v>
      </c>
      <c r="D33" s="19">
        <v>8</v>
      </c>
      <c r="E33" s="19">
        <v>5</v>
      </c>
      <c r="F33" s="19">
        <v>2</v>
      </c>
      <c r="G33" s="19">
        <v>1</v>
      </c>
      <c r="H33" s="19">
        <v>0</v>
      </c>
      <c r="I33" s="19">
        <v>1</v>
      </c>
      <c r="J33" s="19">
        <v>0</v>
      </c>
      <c r="K33" s="19">
        <v>0</v>
      </c>
      <c r="L33" s="19">
        <v>0</v>
      </c>
      <c r="M33" s="19">
        <v>2</v>
      </c>
      <c r="N33" s="19">
        <v>0</v>
      </c>
      <c r="O33" s="19">
        <v>3</v>
      </c>
      <c r="P33" s="19">
        <v>1</v>
      </c>
      <c r="Q33" s="19">
        <v>0</v>
      </c>
      <c r="R33" s="19">
        <v>0</v>
      </c>
      <c r="S33" s="19">
        <v>0</v>
      </c>
      <c r="T33" s="19">
        <v>0</v>
      </c>
      <c r="U33" s="79">
        <f t="shared" si="1"/>
        <v>0.5</v>
      </c>
      <c r="V33" s="79">
        <f t="shared" si="2"/>
        <v>0.4</v>
      </c>
      <c r="W33" s="79">
        <f t="shared" si="3"/>
        <v>0.9</v>
      </c>
      <c r="X33" s="80">
        <f t="shared" si="4"/>
        <v>0.2</v>
      </c>
    </row>
    <row r="34" spans="1:25" x14ac:dyDescent="0.25">
      <c r="A34" s="3"/>
      <c r="B34" s="40" t="s">
        <v>97</v>
      </c>
      <c r="C34" s="19">
        <v>3</v>
      </c>
      <c r="D34" s="19">
        <v>5</v>
      </c>
      <c r="E34" s="19">
        <v>4</v>
      </c>
      <c r="F34" s="19">
        <v>0</v>
      </c>
      <c r="G34" s="19">
        <v>1</v>
      </c>
      <c r="H34" s="19">
        <v>1</v>
      </c>
      <c r="I34" s="19">
        <v>0</v>
      </c>
      <c r="J34" s="19">
        <v>0</v>
      </c>
      <c r="K34" s="19">
        <v>0</v>
      </c>
      <c r="L34" s="19">
        <v>0</v>
      </c>
      <c r="M34" s="19">
        <v>1</v>
      </c>
      <c r="N34" s="19">
        <v>0</v>
      </c>
      <c r="O34" s="19">
        <v>2</v>
      </c>
      <c r="P34" s="19">
        <v>0</v>
      </c>
      <c r="Q34" s="19">
        <v>0</v>
      </c>
      <c r="R34" s="19">
        <v>1</v>
      </c>
      <c r="S34" s="19">
        <v>0</v>
      </c>
      <c r="T34" s="19">
        <v>0</v>
      </c>
      <c r="U34" s="79">
        <f t="shared" si="1"/>
        <v>0.4</v>
      </c>
      <c r="V34" s="79">
        <f t="shared" si="2"/>
        <v>0.25</v>
      </c>
      <c r="W34" s="79">
        <f t="shared" si="3"/>
        <v>0.65</v>
      </c>
      <c r="X34" s="80">
        <f t="shared" si="4"/>
        <v>0.25</v>
      </c>
    </row>
    <row r="35" spans="1:25" x14ac:dyDescent="0.25">
      <c r="A35" s="3"/>
      <c r="B35" s="73" t="s">
        <v>155</v>
      </c>
      <c r="C35" s="38">
        <v>2</v>
      </c>
      <c r="D35" s="38">
        <v>7</v>
      </c>
      <c r="E35" s="38">
        <v>5</v>
      </c>
      <c r="F35" s="38">
        <v>1</v>
      </c>
      <c r="G35" s="38">
        <v>1</v>
      </c>
      <c r="H35" s="38">
        <v>1</v>
      </c>
      <c r="I35" s="38">
        <v>0</v>
      </c>
      <c r="J35" s="38">
        <v>0</v>
      </c>
      <c r="K35" s="38">
        <v>0</v>
      </c>
      <c r="L35" s="38">
        <v>0</v>
      </c>
      <c r="M35" s="38">
        <v>2</v>
      </c>
      <c r="N35" s="38">
        <v>0</v>
      </c>
      <c r="O35" s="83">
        <v>1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71">
        <f t="shared" si="1"/>
        <v>0.42857142857142855</v>
      </c>
      <c r="V35" s="71">
        <f t="shared" si="2"/>
        <v>0.2</v>
      </c>
      <c r="W35" s="71">
        <f t="shared" si="3"/>
        <v>0.62857142857142856</v>
      </c>
      <c r="X35" s="72">
        <f t="shared" si="4"/>
        <v>0.2</v>
      </c>
    </row>
    <row r="36" spans="1:25" x14ac:dyDescent="0.25">
      <c r="A36" s="3"/>
      <c r="B36" s="70" t="s">
        <v>7</v>
      </c>
      <c r="C36" s="38">
        <v>3</v>
      </c>
      <c r="D36" s="38">
        <v>12</v>
      </c>
      <c r="E36" s="38">
        <v>10</v>
      </c>
      <c r="F36" s="38">
        <v>0</v>
      </c>
      <c r="G36" s="38">
        <v>2</v>
      </c>
      <c r="H36" s="38">
        <v>2</v>
      </c>
      <c r="I36" s="38">
        <v>0</v>
      </c>
      <c r="J36" s="38">
        <v>0</v>
      </c>
      <c r="K36" s="38">
        <v>0</v>
      </c>
      <c r="L36" s="38">
        <v>2</v>
      </c>
      <c r="M36" s="38">
        <v>0</v>
      </c>
      <c r="N36" s="38">
        <v>0</v>
      </c>
      <c r="O36" s="38">
        <v>3</v>
      </c>
      <c r="P36" s="38">
        <v>1</v>
      </c>
      <c r="Q36" s="38">
        <v>0</v>
      </c>
      <c r="R36" s="38">
        <v>1</v>
      </c>
      <c r="S36" s="38">
        <v>1</v>
      </c>
      <c r="T36" s="38">
        <v>0</v>
      </c>
      <c r="U36" s="71">
        <f t="shared" si="1"/>
        <v>0.27272727272727271</v>
      </c>
      <c r="V36" s="71">
        <f t="shared" si="2"/>
        <v>0.2</v>
      </c>
      <c r="W36" s="71">
        <f t="shared" si="3"/>
        <v>0.47272727272727272</v>
      </c>
      <c r="X36" s="72">
        <f t="shared" si="4"/>
        <v>0.2</v>
      </c>
    </row>
    <row r="37" spans="1:25" ht="15.75" thickBot="1" x14ac:dyDescent="0.3">
      <c r="B37" s="171" t="s">
        <v>54</v>
      </c>
      <c r="C37" s="118">
        <f t="shared" ref="C37:T37" si="5">SUM(C14:C36)</f>
        <v>82</v>
      </c>
      <c r="D37" s="118">
        <f t="shared" si="5"/>
        <v>269</v>
      </c>
      <c r="E37" s="118">
        <f t="shared" si="5"/>
        <v>216</v>
      </c>
      <c r="F37" s="118">
        <f t="shared" si="5"/>
        <v>46</v>
      </c>
      <c r="G37" s="118">
        <f t="shared" si="5"/>
        <v>59</v>
      </c>
      <c r="H37" s="118">
        <f t="shared" si="5"/>
        <v>47</v>
      </c>
      <c r="I37" s="118">
        <f t="shared" si="5"/>
        <v>9</v>
      </c>
      <c r="J37" s="118">
        <f t="shared" si="5"/>
        <v>1</v>
      </c>
      <c r="K37" s="118">
        <f t="shared" si="5"/>
        <v>2</v>
      </c>
      <c r="L37" s="118">
        <f t="shared" si="5"/>
        <v>41</v>
      </c>
      <c r="M37" s="118">
        <f t="shared" si="5"/>
        <v>38</v>
      </c>
      <c r="N37" s="118">
        <f t="shared" si="5"/>
        <v>2</v>
      </c>
      <c r="O37" s="118">
        <f t="shared" si="5"/>
        <v>69</v>
      </c>
      <c r="P37" s="118">
        <f t="shared" si="5"/>
        <v>11</v>
      </c>
      <c r="Q37" s="118">
        <f t="shared" si="5"/>
        <v>9</v>
      </c>
      <c r="R37" s="118">
        <f t="shared" si="5"/>
        <v>5</v>
      </c>
      <c r="S37" s="118">
        <f t="shared" si="5"/>
        <v>13</v>
      </c>
      <c r="T37" s="118">
        <f t="shared" si="5"/>
        <v>0</v>
      </c>
      <c r="U37" s="169">
        <f t="shared" ref="U37" si="6">(G37+M37+P37)/(E37+M37+P37)</f>
        <v>0.40754716981132078</v>
      </c>
      <c r="V37" s="169">
        <f t="shared" si="2"/>
        <v>0.35185185185185186</v>
      </c>
      <c r="W37" s="169">
        <f t="shared" ref="W37" si="7">U37+V37</f>
        <v>0.75939902166317264</v>
      </c>
      <c r="X37" s="170">
        <f t="shared" ref="X37" si="8">G37/E37</f>
        <v>0.27314814814814814</v>
      </c>
      <c r="Y37" s="5"/>
    </row>
    <row r="38" spans="1:25" x14ac:dyDescent="0.25">
      <c r="B38" s="3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2"/>
      <c r="V38" s="12"/>
      <c r="W38" s="12"/>
      <c r="X38" s="12"/>
      <c r="Y38" s="5"/>
    </row>
    <row r="39" spans="1:25" ht="15.75" thickBot="1" x14ac:dyDescent="0.3">
      <c r="B39" s="7"/>
    </row>
    <row r="40" spans="1:25" x14ac:dyDescent="0.25">
      <c r="A40" s="6" t="s">
        <v>55</v>
      </c>
      <c r="B40" s="65" t="s">
        <v>16</v>
      </c>
      <c r="C40" s="66" t="s">
        <v>56</v>
      </c>
      <c r="D40" s="66" t="s">
        <v>57</v>
      </c>
      <c r="E40" s="66" t="s">
        <v>58</v>
      </c>
      <c r="F40" s="66" t="s">
        <v>18</v>
      </c>
      <c r="G40" s="66" t="s">
        <v>19</v>
      </c>
      <c r="H40" s="66" t="s">
        <v>59</v>
      </c>
      <c r="I40" s="66" t="s">
        <v>42</v>
      </c>
      <c r="J40" s="66" t="s">
        <v>5</v>
      </c>
      <c r="K40" s="66" t="s">
        <v>4</v>
      </c>
      <c r="L40" s="66" t="s">
        <v>44</v>
      </c>
      <c r="M40" s="66" t="s">
        <v>60</v>
      </c>
      <c r="N40" s="66" t="s">
        <v>61</v>
      </c>
      <c r="O40" s="66" t="s">
        <v>62</v>
      </c>
      <c r="P40" s="66" t="s">
        <v>63</v>
      </c>
      <c r="Q40" s="66" t="s">
        <v>64</v>
      </c>
      <c r="R40" s="67" t="s">
        <v>65</v>
      </c>
      <c r="T40" s="10"/>
      <c r="U40" s="10"/>
      <c r="V40" s="10"/>
      <c r="W40" s="10"/>
      <c r="X40" s="10"/>
    </row>
    <row r="41" spans="1:25" x14ac:dyDescent="0.25">
      <c r="A41" s="3"/>
      <c r="B41" s="107" t="s">
        <v>104</v>
      </c>
      <c r="C41" s="10">
        <v>1</v>
      </c>
      <c r="D41" s="10">
        <v>1</v>
      </c>
      <c r="E41" s="10">
        <v>0</v>
      </c>
      <c r="F41" s="10">
        <v>3</v>
      </c>
      <c r="G41" s="10">
        <v>1</v>
      </c>
      <c r="H41" s="10">
        <v>1</v>
      </c>
      <c r="I41" s="10">
        <v>0</v>
      </c>
      <c r="J41" s="10">
        <v>3</v>
      </c>
      <c r="K41" s="10">
        <v>4</v>
      </c>
      <c r="L41" s="10">
        <v>0</v>
      </c>
      <c r="M41" s="10">
        <v>3</v>
      </c>
      <c r="N41" s="10">
        <v>0</v>
      </c>
      <c r="O41" s="10">
        <v>0</v>
      </c>
      <c r="P41" s="10">
        <v>0</v>
      </c>
      <c r="Q41" s="14">
        <f t="shared" ref="Q41:Q50" si="9">9*G41/F41</f>
        <v>3</v>
      </c>
      <c r="R41" s="21">
        <f t="shared" ref="R41:R51" si="10">(H41+K41)/F41</f>
        <v>1.6666666666666667</v>
      </c>
      <c r="T41" s="10"/>
      <c r="U41" s="10"/>
      <c r="V41" s="10"/>
      <c r="W41" s="10"/>
      <c r="X41" s="10"/>
    </row>
    <row r="42" spans="1:25" x14ac:dyDescent="0.25">
      <c r="B42" s="108" t="s">
        <v>100</v>
      </c>
      <c r="C42" s="3">
        <v>4</v>
      </c>
      <c r="D42" s="10">
        <v>0</v>
      </c>
      <c r="E42" s="10">
        <v>0</v>
      </c>
      <c r="F42" s="14">
        <v>9.3333333333333339</v>
      </c>
      <c r="G42" s="10">
        <v>9</v>
      </c>
      <c r="H42" s="10">
        <v>11</v>
      </c>
      <c r="I42" s="10">
        <v>1</v>
      </c>
      <c r="J42" s="10">
        <v>7</v>
      </c>
      <c r="K42" s="10">
        <v>10</v>
      </c>
      <c r="L42" s="3">
        <v>0</v>
      </c>
      <c r="M42" s="10">
        <v>1</v>
      </c>
      <c r="N42" s="10">
        <v>0</v>
      </c>
      <c r="O42" s="10">
        <v>1</v>
      </c>
      <c r="P42" s="10">
        <v>0</v>
      </c>
      <c r="Q42" s="14">
        <f t="shared" si="9"/>
        <v>8.6785714285714288</v>
      </c>
      <c r="R42" s="21">
        <f t="shared" si="10"/>
        <v>2.25</v>
      </c>
      <c r="U42" s="14"/>
      <c r="V42" s="10"/>
      <c r="W42" s="10"/>
      <c r="X42" s="10"/>
    </row>
    <row r="43" spans="1:25" x14ac:dyDescent="0.25">
      <c r="B43" s="108" t="s">
        <v>21</v>
      </c>
      <c r="C43" s="10">
        <v>2</v>
      </c>
      <c r="D43" s="10">
        <v>1</v>
      </c>
      <c r="E43" s="10">
        <v>0</v>
      </c>
      <c r="F43" s="14">
        <v>6.66</v>
      </c>
      <c r="G43" s="10">
        <v>10</v>
      </c>
      <c r="H43" s="10">
        <v>17</v>
      </c>
      <c r="I43" s="3">
        <v>0</v>
      </c>
      <c r="J43" s="10">
        <v>5</v>
      </c>
      <c r="K43" s="3">
        <v>4</v>
      </c>
      <c r="L43" s="10">
        <v>1</v>
      </c>
      <c r="M43" s="3">
        <v>0</v>
      </c>
      <c r="N43" s="10">
        <v>0</v>
      </c>
      <c r="O43" s="10">
        <v>1</v>
      </c>
      <c r="P43" s="10">
        <v>0</v>
      </c>
      <c r="Q43" s="14">
        <f t="shared" si="9"/>
        <v>13.513513513513514</v>
      </c>
      <c r="R43" s="21">
        <f t="shared" si="10"/>
        <v>3.1531531531531529</v>
      </c>
      <c r="U43" s="14"/>
      <c r="V43" s="10"/>
      <c r="W43" s="10"/>
      <c r="X43" s="10"/>
    </row>
    <row r="44" spans="1:25" x14ac:dyDescent="0.25">
      <c r="B44" s="108" t="s">
        <v>53</v>
      </c>
      <c r="C44" s="10">
        <v>3</v>
      </c>
      <c r="D44" s="3">
        <v>2</v>
      </c>
      <c r="E44" s="10">
        <v>0</v>
      </c>
      <c r="F44" s="3">
        <v>10</v>
      </c>
      <c r="G44" s="10">
        <v>9</v>
      </c>
      <c r="H44" s="10">
        <v>14</v>
      </c>
      <c r="I44" s="10">
        <v>1</v>
      </c>
      <c r="J44" s="3">
        <v>9</v>
      </c>
      <c r="K44" s="3">
        <v>4</v>
      </c>
      <c r="L44" s="10">
        <v>1</v>
      </c>
      <c r="M44" s="10">
        <v>3</v>
      </c>
      <c r="N44" s="10">
        <v>0</v>
      </c>
      <c r="O44" s="10">
        <v>1</v>
      </c>
      <c r="P44" s="10">
        <v>0</v>
      </c>
      <c r="Q44" s="14">
        <f t="shared" si="9"/>
        <v>8.1</v>
      </c>
      <c r="R44" s="21">
        <f t="shared" si="10"/>
        <v>1.8</v>
      </c>
      <c r="T44" s="10"/>
      <c r="U44" s="10"/>
      <c r="V44" s="10"/>
      <c r="W44" s="10"/>
      <c r="X44" s="10"/>
    </row>
    <row r="45" spans="1:25" x14ac:dyDescent="0.25">
      <c r="A45" s="62"/>
      <c r="B45" s="108" t="s">
        <v>109</v>
      </c>
      <c r="C45" s="10">
        <v>2</v>
      </c>
      <c r="D45" s="10">
        <v>1</v>
      </c>
      <c r="E45" s="10">
        <v>0</v>
      </c>
      <c r="F45" s="14">
        <v>4.66</v>
      </c>
      <c r="G45" s="10">
        <v>8</v>
      </c>
      <c r="H45" s="10">
        <v>7</v>
      </c>
      <c r="I45" s="10">
        <v>0</v>
      </c>
      <c r="J45" s="10">
        <v>5</v>
      </c>
      <c r="K45" s="10">
        <v>9</v>
      </c>
      <c r="L45" s="10">
        <v>0</v>
      </c>
      <c r="M45" s="10">
        <v>4</v>
      </c>
      <c r="N45" s="10">
        <v>1</v>
      </c>
      <c r="O45" s="10">
        <v>0</v>
      </c>
      <c r="P45" s="10">
        <v>0</v>
      </c>
      <c r="Q45" s="14">
        <f t="shared" si="9"/>
        <v>15.450643776824034</v>
      </c>
      <c r="R45" s="21">
        <f t="shared" si="10"/>
        <v>3.4334763948497855</v>
      </c>
      <c r="T45" s="10"/>
      <c r="U45" s="10"/>
      <c r="V45" s="10"/>
      <c r="W45" s="10"/>
      <c r="X45" s="10"/>
    </row>
    <row r="46" spans="1:25" x14ac:dyDescent="0.25">
      <c r="B46" s="108" t="s">
        <v>115</v>
      </c>
      <c r="C46" s="10">
        <v>3</v>
      </c>
      <c r="D46" s="3">
        <v>2</v>
      </c>
      <c r="E46" s="10">
        <v>0</v>
      </c>
      <c r="F46" s="14">
        <v>7.33</v>
      </c>
      <c r="G46" s="10">
        <v>10</v>
      </c>
      <c r="H46" s="10">
        <v>14</v>
      </c>
      <c r="I46" s="10">
        <v>2</v>
      </c>
      <c r="J46" s="10">
        <v>4</v>
      </c>
      <c r="K46" s="10">
        <v>6</v>
      </c>
      <c r="L46" s="10">
        <v>1</v>
      </c>
      <c r="M46" s="10">
        <v>1</v>
      </c>
      <c r="N46" s="3">
        <v>1</v>
      </c>
      <c r="O46" s="10">
        <v>1</v>
      </c>
      <c r="P46" s="10">
        <v>0</v>
      </c>
      <c r="Q46" s="14">
        <f t="shared" si="9"/>
        <v>12.278308321964529</v>
      </c>
      <c r="R46" s="21">
        <f t="shared" si="10"/>
        <v>2.7285129604365621</v>
      </c>
      <c r="T46" s="10"/>
      <c r="U46" s="10"/>
      <c r="V46" s="10"/>
      <c r="W46" s="10"/>
      <c r="X46" s="10"/>
    </row>
    <row r="47" spans="1:25" x14ac:dyDescent="0.25">
      <c r="B47" s="108" t="s">
        <v>20</v>
      </c>
      <c r="C47" s="10">
        <v>1</v>
      </c>
      <c r="D47" s="10">
        <v>0</v>
      </c>
      <c r="E47" s="10">
        <v>0</v>
      </c>
      <c r="F47" s="14">
        <v>1.3333333333333333</v>
      </c>
      <c r="G47" s="10">
        <v>9</v>
      </c>
      <c r="H47" s="10">
        <v>9</v>
      </c>
      <c r="I47" s="10">
        <v>0</v>
      </c>
      <c r="J47" s="10">
        <v>0</v>
      </c>
      <c r="K47" s="10">
        <v>2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>
        <f t="shared" si="9"/>
        <v>60.75</v>
      </c>
      <c r="R47" s="21">
        <f t="shared" si="10"/>
        <v>8.25</v>
      </c>
      <c r="T47" s="10"/>
      <c r="U47" s="10"/>
      <c r="V47" s="10"/>
      <c r="W47" s="10"/>
      <c r="X47" s="10"/>
    </row>
    <row r="48" spans="1:25" x14ac:dyDescent="0.25">
      <c r="B48" s="107" t="s">
        <v>17</v>
      </c>
      <c r="C48" s="10">
        <v>1</v>
      </c>
      <c r="D48" s="10">
        <v>0</v>
      </c>
      <c r="E48" s="10">
        <v>0</v>
      </c>
      <c r="F48" s="10">
        <v>3</v>
      </c>
      <c r="G48" s="10">
        <v>2</v>
      </c>
      <c r="H48" s="10">
        <v>3</v>
      </c>
      <c r="I48" s="10">
        <v>0</v>
      </c>
      <c r="J48" s="10">
        <v>3</v>
      </c>
      <c r="K48" s="10">
        <v>3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>
        <f t="shared" si="9"/>
        <v>6</v>
      </c>
      <c r="R48" s="21">
        <f t="shared" si="10"/>
        <v>2</v>
      </c>
      <c r="T48" s="10"/>
      <c r="U48" s="10"/>
      <c r="V48" s="10"/>
      <c r="W48" s="10"/>
      <c r="X48" s="10"/>
    </row>
    <row r="49" spans="1:24" x14ac:dyDescent="0.25">
      <c r="B49" s="108" t="s">
        <v>97</v>
      </c>
      <c r="C49" s="10">
        <v>2</v>
      </c>
      <c r="D49" s="10">
        <v>0</v>
      </c>
      <c r="E49" s="10">
        <v>0</v>
      </c>
      <c r="F49" s="14">
        <v>5.333333333333333</v>
      </c>
      <c r="G49" s="3">
        <v>2</v>
      </c>
      <c r="H49" s="3">
        <v>2</v>
      </c>
      <c r="I49" s="3">
        <v>0</v>
      </c>
      <c r="J49" s="10">
        <v>4</v>
      </c>
      <c r="K49" s="10">
        <v>6</v>
      </c>
      <c r="L49" s="10">
        <v>1</v>
      </c>
      <c r="M49" s="10">
        <v>1</v>
      </c>
      <c r="N49" s="3">
        <v>1</v>
      </c>
      <c r="O49" s="3">
        <v>0</v>
      </c>
      <c r="P49" s="10">
        <v>0</v>
      </c>
      <c r="Q49" s="25">
        <f t="shared" si="9"/>
        <v>3.375</v>
      </c>
      <c r="R49" s="125">
        <f t="shared" si="10"/>
        <v>1.5</v>
      </c>
      <c r="T49" s="10"/>
      <c r="U49" s="10"/>
      <c r="V49" s="10"/>
      <c r="W49" s="10"/>
      <c r="X49" s="10"/>
    </row>
    <row r="50" spans="1:24" x14ac:dyDescent="0.25">
      <c r="B50" s="70" t="s">
        <v>7</v>
      </c>
      <c r="C50" s="38">
        <v>1</v>
      </c>
      <c r="D50" s="38">
        <v>0</v>
      </c>
      <c r="E50" s="38">
        <v>0</v>
      </c>
      <c r="F50" s="129">
        <v>0.33</v>
      </c>
      <c r="G50" s="38">
        <v>1</v>
      </c>
      <c r="H50" s="38">
        <v>1</v>
      </c>
      <c r="I50" s="38">
        <v>0</v>
      </c>
      <c r="J50" s="38">
        <v>0</v>
      </c>
      <c r="K50" s="38">
        <v>0</v>
      </c>
      <c r="L50" s="38">
        <v>0</v>
      </c>
      <c r="M50" s="38">
        <v>1</v>
      </c>
      <c r="N50" s="38">
        <v>0</v>
      </c>
      <c r="O50" s="38">
        <v>0</v>
      </c>
      <c r="P50" s="38">
        <v>0</v>
      </c>
      <c r="Q50" s="43">
        <f t="shared" si="9"/>
        <v>27.27272727272727</v>
      </c>
      <c r="R50" s="77">
        <f t="shared" si="10"/>
        <v>3.0303030303030303</v>
      </c>
      <c r="T50" s="10"/>
      <c r="U50" s="10"/>
      <c r="V50" s="10"/>
      <c r="W50" s="10"/>
      <c r="X50" s="10"/>
    </row>
    <row r="51" spans="1:24" ht="15.75" thickBot="1" x14ac:dyDescent="0.3">
      <c r="A51" s="62"/>
      <c r="B51" s="171" t="s">
        <v>54</v>
      </c>
      <c r="C51" s="120">
        <f>SUM(C41:C50)</f>
        <v>20</v>
      </c>
      <c r="D51" s="120">
        <f>SUM(D41:D50)</f>
        <v>7</v>
      </c>
      <c r="E51" s="120">
        <f>SUM(E41:E50)</f>
        <v>0</v>
      </c>
      <c r="F51" s="120">
        <v>51</v>
      </c>
      <c r="G51" s="120">
        <f t="shared" ref="G51:P51" si="11">SUM(G41:G50)</f>
        <v>61</v>
      </c>
      <c r="H51" s="120">
        <f t="shared" si="11"/>
        <v>79</v>
      </c>
      <c r="I51" s="120">
        <f t="shared" si="11"/>
        <v>4</v>
      </c>
      <c r="J51" s="120">
        <f t="shared" si="11"/>
        <v>40</v>
      </c>
      <c r="K51" s="120">
        <f t="shared" si="11"/>
        <v>48</v>
      </c>
      <c r="L51" s="120">
        <f t="shared" si="11"/>
        <v>4</v>
      </c>
      <c r="M51" s="120">
        <f t="shared" si="11"/>
        <v>14</v>
      </c>
      <c r="N51" s="120">
        <f t="shared" si="11"/>
        <v>3</v>
      </c>
      <c r="O51" s="120">
        <f t="shared" si="11"/>
        <v>4</v>
      </c>
      <c r="P51" s="120">
        <f t="shared" si="11"/>
        <v>0</v>
      </c>
      <c r="Q51" s="172">
        <f t="shared" ref="Q51" si="12">9*G51/F51</f>
        <v>10.764705882352942</v>
      </c>
      <c r="R51" s="173">
        <f t="shared" si="10"/>
        <v>2.4901960784313726</v>
      </c>
    </row>
    <row r="52" spans="1:24" x14ac:dyDescent="0.25">
      <c r="Q52" s="15"/>
    </row>
    <row r="56" spans="1:24" x14ac:dyDescent="0.25">
      <c r="G56" s="7"/>
    </row>
  </sheetData>
  <sortState xmlns:xlrd2="http://schemas.microsoft.com/office/spreadsheetml/2017/richdata2" ref="A41:R50">
    <sortCondition ref="A41:A50"/>
  </sortState>
  <phoneticPr fontId="10" type="noConversion"/>
  <pageMargins left="0.70866141732283472" right="0.70866141732283472" top="0.74803149606299213" bottom="0.74803149606299213" header="0.31496062992125984" footer="0.31496062992125984"/>
  <pageSetup scale="66" orientation="landscape" horizontalDpi="0" verticalDpi="0" r:id="rId1"/>
  <ignoredErrors>
    <ignoredError sqref="C9 C3 F3 G9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6267-8392-479B-B201-1E8F14CAA0F1}">
  <sheetPr>
    <pageSetUpPr fitToPage="1"/>
  </sheetPr>
  <dimension ref="A1:Y44"/>
  <sheetViews>
    <sheetView showGridLines="0" workbookViewId="0"/>
  </sheetViews>
  <sheetFormatPr defaultRowHeight="15" x14ac:dyDescent="0.25"/>
  <cols>
    <col min="1" max="1" width="20.5703125" style="1" customWidth="1"/>
    <col min="2" max="2" width="18" customWidth="1"/>
    <col min="3" max="3" width="7.140625" customWidth="1"/>
    <col min="4" max="4" width="7.42578125" customWidth="1"/>
    <col min="5" max="5" width="5.28515625" customWidth="1"/>
    <col min="6" max="6" width="6.42578125" customWidth="1"/>
    <col min="7" max="7" width="5.85546875" customWidth="1"/>
    <col min="8" max="10" width="4.7109375" customWidth="1"/>
    <col min="11" max="11" width="6.5703125" customWidth="1"/>
    <col min="12" max="12" width="7" customWidth="1"/>
    <col min="13" max="16" width="4.7109375" customWidth="1"/>
    <col min="17" max="17" width="5.5703125" customWidth="1"/>
    <col min="18" max="18" width="5.85546875" customWidth="1"/>
    <col min="19" max="20" width="4.7109375" customWidth="1"/>
    <col min="21" max="24" width="6.7109375" customWidth="1"/>
  </cols>
  <sheetData>
    <row r="1" spans="1:24" ht="18.75" x14ac:dyDescent="0.3">
      <c r="A1" s="4" t="s">
        <v>105</v>
      </c>
    </row>
    <row r="2" spans="1:24" x14ac:dyDescent="0.25"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9</v>
      </c>
      <c r="I2" s="6" t="s">
        <v>31</v>
      </c>
      <c r="J2" s="6" t="s">
        <v>32</v>
      </c>
      <c r="K2" s="6" t="s">
        <v>33</v>
      </c>
      <c r="L2" s="6" t="s">
        <v>34</v>
      </c>
      <c r="N2" s="3" t="s">
        <v>35</v>
      </c>
      <c r="O2" s="3"/>
    </row>
    <row r="3" spans="1:24" x14ac:dyDescent="0.25">
      <c r="A3" s="41" t="s">
        <v>36</v>
      </c>
      <c r="B3" t="s">
        <v>125</v>
      </c>
      <c r="C3" s="161" t="s">
        <v>194</v>
      </c>
      <c r="D3" s="30">
        <f>15/23</f>
        <v>0.65217391304347827</v>
      </c>
      <c r="E3" s="9" t="s">
        <v>72</v>
      </c>
      <c r="F3" s="27" t="s">
        <v>198</v>
      </c>
      <c r="G3" s="9" t="s">
        <v>167</v>
      </c>
      <c r="H3" s="10">
        <v>188</v>
      </c>
      <c r="I3" s="10">
        <v>117</v>
      </c>
      <c r="J3" s="9">
        <f>H3-I3</f>
        <v>71</v>
      </c>
      <c r="K3" s="9" t="s">
        <v>179</v>
      </c>
      <c r="L3" s="10" t="s">
        <v>202</v>
      </c>
    </row>
    <row r="4" spans="1:24" x14ac:dyDescent="0.25">
      <c r="A4" s="41"/>
      <c r="B4" t="s">
        <v>126</v>
      </c>
      <c r="C4" s="11" t="s">
        <v>208</v>
      </c>
      <c r="D4" s="31">
        <f>11/19</f>
        <v>0.57894736842105265</v>
      </c>
      <c r="E4" s="1">
        <v>2.5</v>
      </c>
      <c r="F4" s="11" t="s">
        <v>171</v>
      </c>
      <c r="G4" s="11" t="s">
        <v>179</v>
      </c>
      <c r="H4" s="1">
        <v>175</v>
      </c>
      <c r="I4" s="1">
        <v>110</v>
      </c>
      <c r="J4" s="9">
        <f>H4-I4</f>
        <v>65</v>
      </c>
      <c r="K4" s="11" t="s">
        <v>176</v>
      </c>
      <c r="L4" s="1" t="s">
        <v>75</v>
      </c>
    </row>
    <row r="5" spans="1:24" x14ac:dyDescent="0.25">
      <c r="B5" t="s">
        <v>127</v>
      </c>
      <c r="C5" s="11" t="s">
        <v>195</v>
      </c>
      <c r="D5" s="31">
        <f>11/21</f>
        <v>0.52380952380952384</v>
      </c>
      <c r="E5" s="1">
        <v>3.5</v>
      </c>
      <c r="F5" s="29" t="s">
        <v>167</v>
      </c>
      <c r="G5" s="11" t="s">
        <v>199</v>
      </c>
      <c r="H5" s="1">
        <v>192</v>
      </c>
      <c r="I5" s="1">
        <v>170</v>
      </c>
      <c r="J5" s="9">
        <f t="shared" ref="J5:J8" si="0">H5-I5</f>
        <v>22</v>
      </c>
      <c r="K5" s="9" t="s">
        <v>176</v>
      </c>
      <c r="L5" s="10" t="s">
        <v>203</v>
      </c>
    </row>
    <row r="6" spans="1:24" x14ac:dyDescent="0.25">
      <c r="B6" t="s">
        <v>128</v>
      </c>
      <c r="C6" s="11" t="s">
        <v>196</v>
      </c>
      <c r="D6" s="31">
        <f>2/20</f>
        <v>0.1</v>
      </c>
      <c r="E6" s="1">
        <v>12</v>
      </c>
      <c r="F6" s="29" t="s">
        <v>200</v>
      </c>
      <c r="G6" s="11" t="s">
        <v>201</v>
      </c>
      <c r="H6" s="1">
        <v>121</v>
      </c>
      <c r="I6" s="1">
        <v>271</v>
      </c>
      <c r="J6" s="9">
        <f t="shared" si="0"/>
        <v>-150</v>
      </c>
      <c r="K6" s="11" t="s">
        <v>204</v>
      </c>
      <c r="L6" s="1" t="s">
        <v>205</v>
      </c>
    </row>
    <row r="7" spans="1:24" x14ac:dyDescent="0.25">
      <c r="C7" s="1"/>
      <c r="D7" s="32"/>
      <c r="E7" s="1"/>
      <c r="F7" s="1"/>
      <c r="G7" s="1"/>
      <c r="H7" s="1"/>
      <c r="I7" s="1"/>
      <c r="J7" s="9"/>
      <c r="K7" s="1"/>
      <c r="L7" s="1"/>
    </row>
    <row r="8" spans="1:24" x14ac:dyDescent="0.25">
      <c r="A8" s="41" t="s">
        <v>37</v>
      </c>
      <c r="B8" s="2" t="s">
        <v>129</v>
      </c>
      <c r="C8" s="11" t="s">
        <v>197</v>
      </c>
      <c r="D8" s="33">
        <f>15/19</f>
        <v>0.78947368421052633</v>
      </c>
      <c r="E8" s="28" t="s">
        <v>72</v>
      </c>
      <c r="F8" s="11" t="s">
        <v>96</v>
      </c>
      <c r="G8" s="11" t="s">
        <v>145</v>
      </c>
      <c r="H8" s="1">
        <v>165</v>
      </c>
      <c r="I8" s="1">
        <v>96</v>
      </c>
      <c r="J8" s="9">
        <f t="shared" si="0"/>
        <v>69</v>
      </c>
      <c r="K8" s="11" t="s">
        <v>206</v>
      </c>
      <c r="L8" s="1" t="s">
        <v>207</v>
      </c>
    </row>
    <row r="9" spans="1:24" x14ac:dyDescent="0.25">
      <c r="B9" s="2" t="s">
        <v>71</v>
      </c>
      <c r="C9" s="29" t="s">
        <v>190</v>
      </c>
      <c r="D9" s="32">
        <f>8/19</f>
        <v>0.42105263157894735</v>
      </c>
      <c r="E9" s="1">
        <v>7</v>
      </c>
      <c r="F9" s="11" t="s">
        <v>191</v>
      </c>
      <c r="G9" s="11" t="s">
        <v>192</v>
      </c>
      <c r="H9" s="11">
        <v>154</v>
      </c>
      <c r="I9" s="11">
        <v>165</v>
      </c>
      <c r="J9" s="9">
        <f>H9-I9</f>
        <v>-11</v>
      </c>
      <c r="K9" s="11" t="s">
        <v>176</v>
      </c>
      <c r="L9" s="1" t="s">
        <v>73</v>
      </c>
    </row>
    <row r="10" spans="1:24" x14ac:dyDescent="0.25">
      <c r="B10" s="2" t="s">
        <v>130</v>
      </c>
      <c r="C10" s="11" t="s">
        <v>209</v>
      </c>
      <c r="D10" s="31">
        <f>8/23</f>
        <v>0.34782608695652173</v>
      </c>
      <c r="E10" s="11">
        <v>9</v>
      </c>
      <c r="F10" s="11" t="s">
        <v>210</v>
      </c>
      <c r="G10" s="11" t="s">
        <v>211</v>
      </c>
      <c r="H10" s="1">
        <v>156</v>
      </c>
      <c r="I10" s="1">
        <v>222</v>
      </c>
      <c r="J10" s="9">
        <f>H10-I10</f>
        <v>-66</v>
      </c>
      <c r="K10" s="11" t="s">
        <v>212</v>
      </c>
      <c r="L10" s="1" t="s">
        <v>203</v>
      </c>
    </row>
    <row r="11" spans="1:24" ht="15.75" thickBot="1" x14ac:dyDescent="0.3"/>
    <row r="12" spans="1:24" x14ac:dyDescent="0.25">
      <c r="A12" s="6" t="s">
        <v>95</v>
      </c>
      <c r="B12" s="122" t="s">
        <v>15</v>
      </c>
      <c r="C12" s="123" t="s">
        <v>39</v>
      </c>
      <c r="D12" s="123" t="s">
        <v>40</v>
      </c>
      <c r="E12" s="123" t="s">
        <v>0</v>
      </c>
      <c r="F12" s="123" t="s">
        <v>1</v>
      </c>
      <c r="G12" s="123" t="s">
        <v>2</v>
      </c>
      <c r="H12" s="123" t="s">
        <v>8</v>
      </c>
      <c r="I12" s="123" t="s">
        <v>10</v>
      </c>
      <c r="J12" s="123" t="s">
        <v>41</v>
      </c>
      <c r="K12" s="123" t="s">
        <v>42</v>
      </c>
      <c r="L12" s="123" t="s">
        <v>3</v>
      </c>
      <c r="M12" s="123" t="s">
        <v>4</v>
      </c>
      <c r="N12" s="123" t="s">
        <v>43</v>
      </c>
      <c r="O12" s="123" t="s">
        <v>5</v>
      </c>
      <c r="P12" s="123" t="s">
        <v>44</v>
      </c>
      <c r="Q12" s="123" t="s">
        <v>45</v>
      </c>
      <c r="R12" s="123" t="s">
        <v>46</v>
      </c>
      <c r="S12" s="123" t="s">
        <v>47</v>
      </c>
      <c r="T12" s="123" t="s">
        <v>48</v>
      </c>
      <c r="U12" s="123" t="s">
        <v>49</v>
      </c>
      <c r="V12" s="123" t="s">
        <v>50</v>
      </c>
      <c r="W12" s="123" t="s">
        <v>51</v>
      </c>
      <c r="X12" s="124" t="s">
        <v>52</v>
      </c>
    </row>
    <row r="13" spans="1:24" x14ac:dyDescent="0.25">
      <c r="A13" s="3"/>
      <c r="B13" s="51" t="s">
        <v>14</v>
      </c>
      <c r="C13" s="19">
        <v>3</v>
      </c>
      <c r="D13" s="24">
        <v>15</v>
      </c>
      <c r="E13" s="19">
        <v>11</v>
      </c>
      <c r="F13" s="19">
        <v>3</v>
      </c>
      <c r="G13" s="19">
        <v>3</v>
      </c>
      <c r="H13" s="19">
        <v>3</v>
      </c>
      <c r="I13" s="19">
        <v>0</v>
      </c>
      <c r="J13" s="19">
        <v>0</v>
      </c>
      <c r="K13" s="19">
        <v>0</v>
      </c>
      <c r="L13" s="24">
        <v>4</v>
      </c>
      <c r="M13" s="24">
        <v>4</v>
      </c>
      <c r="N13" s="19">
        <v>0</v>
      </c>
      <c r="O13" s="19">
        <v>1</v>
      </c>
      <c r="P13" s="19">
        <v>0</v>
      </c>
      <c r="Q13" s="19">
        <v>1</v>
      </c>
      <c r="R13" s="19">
        <v>1</v>
      </c>
      <c r="S13" s="19">
        <v>0</v>
      </c>
      <c r="T13" s="19">
        <v>0</v>
      </c>
      <c r="U13" s="79">
        <f t="shared" ref="U13:U27" si="1">(G13+M13+P13)/(E13+M13+P13+N13)</f>
        <v>0.46666666666666667</v>
      </c>
      <c r="V13" s="79">
        <f t="shared" ref="V13:V27" si="2">(H13+I13*2+J13*3+K13*4)/E13</f>
        <v>0.27272727272727271</v>
      </c>
      <c r="W13" s="79">
        <f t="shared" ref="W13:W27" si="3">U13+V13</f>
        <v>0.73939393939393938</v>
      </c>
      <c r="X13" s="80">
        <f t="shared" ref="X13:X27" si="4">G13/E13</f>
        <v>0.27272727272727271</v>
      </c>
    </row>
    <row r="14" spans="1:24" x14ac:dyDescent="0.25">
      <c r="A14" s="3"/>
      <c r="B14" s="51" t="s">
        <v>12</v>
      </c>
      <c r="C14" s="24">
        <v>4</v>
      </c>
      <c r="D14" s="19">
        <v>14</v>
      </c>
      <c r="E14" s="24">
        <v>12</v>
      </c>
      <c r="F14" s="19">
        <v>1</v>
      </c>
      <c r="G14" s="19">
        <v>2</v>
      </c>
      <c r="H14" s="19">
        <v>2</v>
      </c>
      <c r="I14" s="19">
        <v>0</v>
      </c>
      <c r="J14" s="19">
        <v>0</v>
      </c>
      <c r="K14" s="19">
        <v>0</v>
      </c>
      <c r="L14" s="19">
        <v>2</v>
      </c>
      <c r="M14" s="19">
        <v>2</v>
      </c>
      <c r="N14" s="19">
        <v>0</v>
      </c>
      <c r="O14" s="19">
        <v>3</v>
      </c>
      <c r="P14" s="19">
        <v>1</v>
      </c>
      <c r="Q14" s="19">
        <v>0</v>
      </c>
      <c r="R14" s="19">
        <v>0</v>
      </c>
      <c r="S14" s="19">
        <v>0</v>
      </c>
      <c r="T14" s="19">
        <v>0</v>
      </c>
      <c r="U14" s="79">
        <f t="shared" si="1"/>
        <v>0.33333333333333331</v>
      </c>
      <c r="V14" s="79">
        <f t="shared" si="2"/>
        <v>0.16666666666666666</v>
      </c>
      <c r="W14" s="79">
        <f t="shared" si="3"/>
        <v>0.5</v>
      </c>
      <c r="X14" s="80">
        <f t="shared" si="4"/>
        <v>0.16666666666666666</v>
      </c>
    </row>
    <row r="15" spans="1:24" x14ac:dyDescent="0.25">
      <c r="A15" s="3"/>
      <c r="B15" s="51" t="s">
        <v>13</v>
      </c>
      <c r="C15" s="19">
        <v>3</v>
      </c>
      <c r="D15" s="19">
        <v>11</v>
      </c>
      <c r="E15" s="19">
        <v>11</v>
      </c>
      <c r="F15" s="19">
        <v>0</v>
      </c>
      <c r="G15" s="19">
        <v>4</v>
      </c>
      <c r="H15" s="24">
        <v>4</v>
      </c>
      <c r="I15" s="19">
        <v>1</v>
      </c>
      <c r="J15" s="19">
        <v>0</v>
      </c>
      <c r="K15" s="19">
        <v>0</v>
      </c>
      <c r="L15" s="19">
        <v>2</v>
      </c>
      <c r="M15" s="19">
        <v>0</v>
      </c>
      <c r="N15" s="19">
        <v>0</v>
      </c>
      <c r="O15" s="19">
        <v>1</v>
      </c>
      <c r="P15" s="19">
        <v>0</v>
      </c>
      <c r="Q15" s="19">
        <v>1</v>
      </c>
      <c r="R15" s="19">
        <v>0</v>
      </c>
      <c r="S15" s="19">
        <v>1</v>
      </c>
      <c r="T15" s="19">
        <v>0</v>
      </c>
      <c r="U15" s="79">
        <f t="shared" si="1"/>
        <v>0.36363636363636365</v>
      </c>
      <c r="V15" s="79">
        <f t="shared" si="2"/>
        <v>0.54545454545454541</v>
      </c>
      <c r="W15" s="79">
        <f t="shared" si="3"/>
        <v>0.90909090909090906</v>
      </c>
      <c r="X15" s="80">
        <f t="shared" si="4"/>
        <v>0.36363636363636365</v>
      </c>
    </row>
    <row r="16" spans="1:24" x14ac:dyDescent="0.25">
      <c r="A16" s="3"/>
      <c r="B16" s="70" t="s">
        <v>11</v>
      </c>
      <c r="C16" s="83">
        <v>4</v>
      </c>
      <c r="D16" s="38">
        <v>10</v>
      </c>
      <c r="E16" s="38">
        <v>11</v>
      </c>
      <c r="F16" s="38">
        <v>2</v>
      </c>
      <c r="G16" s="38">
        <v>4</v>
      </c>
      <c r="H16" s="38">
        <v>3</v>
      </c>
      <c r="I16" s="38">
        <v>1</v>
      </c>
      <c r="J16" s="38">
        <v>0</v>
      </c>
      <c r="K16" s="38">
        <v>0</v>
      </c>
      <c r="L16" s="38">
        <v>3</v>
      </c>
      <c r="M16" s="38">
        <v>0</v>
      </c>
      <c r="N16" s="38">
        <v>0</v>
      </c>
      <c r="O16" s="38">
        <v>3</v>
      </c>
      <c r="P16" s="38">
        <v>0</v>
      </c>
      <c r="Q16" s="38">
        <v>0</v>
      </c>
      <c r="R16" s="38">
        <v>2</v>
      </c>
      <c r="S16" s="38">
        <v>0</v>
      </c>
      <c r="T16" s="38">
        <v>0</v>
      </c>
      <c r="U16" s="71">
        <f t="shared" si="1"/>
        <v>0.36363636363636365</v>
      </c>
      <c r="V16" s="71">
        <f t="shared" si="2"/>
        <v>0.45454545454545453</v>
      </c>
      <c r="W16" s="71">
        <f t="shared" si="3"/>
        <v>0.81818181818181812</v>
      </c>
      <c r="X16" s="72">
        <f t="shared" si="4"/>
        <v>0.36363636363636365</v>
      </c>
    </row>
    <row r="17" spans="1:25" x14ac:dyDescent="0.25">
      <c r="A17" s="3"/>
      <c r="B17" s="70" t="s">
        <v>104</v>
      </c>
      <c r="C17" s="38">
        <v>3</v>
      </c>
      <c r="D17" s="38">
        <v>11</v>
      </c>
      <c r="E17" s="38">
        <v>11</v>
      </c>
      <c r="F17" s="38">
        <v>4</v>
      </c>
      <c r="G17" s="83">
        <v>6</v>
      </c>
      <c r="H17" s="38">
        <v>3</v>
      </c>
      <c r="I17" s="83">
        <v>3</v>
      </c>
      <c r="J17" s="83">
        <v>1</v>
      </c>
      <c r="K17" s="38">
        <v>0</v>
      </c>
      <c r="L17" s="38">
        <v>5</v>
      </c>
      <c r="M17" s="38">
        <v>0</v>
      </c>
      <c r="N17" s="38">
        <v>0</v>
      </c>
      <c r="O17" s="38">
        <v>3</v>
      </c>
      <c r="P17" s="38">
        <v>0</v>
      </c>
      <c r="Q17" s="38">
        <v>0</v>
      </c>
      <c r="R17" s="38">
        <v>1</v>
      </c>
      <c r="S17" s="38">
        <v>0</v>
      </c>
      <c r="T17" s="38">
        <v>0</v>
      </c>
      <c r="U17" s="71">
        <f t="shared" si="1"/>
        <v>0.54545454545454541</v>
      </c>
      <c r="V17" s="84">
        <f t="shared" si="2"/>
        <v>1.0909090909090908</v>
      </c>
      <c r="W17" s="85">
        <f t="shared" si="3"/>
        <v>1.6363636363636362</v>
      </c>
      <c r="X17" s="105">
        <f t="shared" si="4"/>
        <v>0.54545454545454541</v>
      </c>
    </row>
    <row r="18" spans="1:25" x14ac:dyDescent="0.25">
      <c r="A18" s="3"/>
      <c r="B18" s="70" t="s">
        <v>6</v>
      </c>
      <c r="C18" s="38">
        <v>3</v>
      </c>
      <c r="D18" s="38">
        <v>13</v>
      </c>
      <c r="E18" s="38">
        <v>10</v>
      </c>
      <c r="F18" s="83">
        <v>5</v>
      </c>
      <c r="G18" s="38">
        <v>4</v>
      </c>
      <c r="H18" s="83">
        <v>4</v>
      </c>
      <c r="I18" s="38">
        <v>0</v>
      </c>
      <c r="J18" s="38">
        <v>0</v>
      </c>
      <c r="K18" s="38">
        <v>0</v>
      </c>
      <c r="L18" s="38">
        <v>2</v>
      </c>
      <c r="M18" s="38">
        <v>2</v>
      </c>
      <c r="N18" s="38">
        <v>0</v>
      </c>
      <c r="O18" s="83">
        <v>0</v>
      </c>
      <c r="P18" s="38">
        <v>1</v>
      </c>
      <c r="Q18" s="38">
        <v>0</v>
      </c>
      <c r="R18" s="38">
        <v>1</v>
      </c>
      <c r="S18" s="38">
        <v>0</v>
      </c>
      <c r="T18" s="38">
        <v>0</v>
      </c>
      <c r="U18" s="71">
        <f t="shared" si="1"/>
        <v>0.53846153846153844</v>
      </c>
      <c r="V18" s="71">
        <f t="shared" si="2"/>
        <v>0.4</v>
      </c>
      <c r="W18" s="71">
        <f t="shared" si="3"/>
        <v>0.93846153846153846</v>
      </c>
      <c r="X18" s="72">
        <f t="shared" si="4"/>
        <v>0.4</v>
      </c>
    </row>
    <row r="19" spans="1:25" x14ac:dyDescent="0.25">
      <c r="A19" s="3"/>
      <c r="B19" s="51" t="s">
        <v>22</v>
      </c>
      <c r="C19" s="19">
        <v>3</v>
      </c>
      <c r="D19" s="19">
        <v>8</v>
      </c>
      <c r="E19" s="19">
        <v>8</v>
      </c>
      <c r="F19" s="19">
        <v>2</v>
      </c>
      <c r="G19" s="19">
        <v>2</v>
      </c>
      <c r="H19" s="19">
        <v>2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3</v>
      </c>
      <c r="P19" s="19">
        <v>0</v>
      </c>
      <c r="Q19" s="19">
        <v>1</v>
      </c>
      <c r="R19" s="19">
        <v>1</v>
      </c>
      <c r="S19" s="19">
        <v>1</v>
      </c>
      <c r="T19" s="19">
        <v>0</v>
      </c>
      <c r="U19" s="79">
        <f t="shared" si="1"/>
        <v>0.25</v>
      </c>
      <c r="V19" s="79">
        <f t="shared" si="2"/>
        <v>0.25</v>
      </c>
      <c r="W19" s="79">
        <f t="shared" si="3"/>
        <v>0.5</v>
      </c>
      <c r="X19" s="80">
        <f t="shared" si="4"/>
        <v>0.25</v>
      </c>
    </row>
    <row r="20" spans="1:25" x14ac:dyDescent="0.25">
      <c r="A20" s="3"/>
      <c r="B20" s="51" t="s">
        <v>53</v>
      </c>
      <c r="C20" s="19">
        <v>3</v>
      </c>
      <c r="D20" s="19">
        <v>9</v>
      </c>
      <c r="E20" s="19">
        <v>8</v>
      </c>
      <c r="F20" s="19">
        <v>1</v>
      </c>
      <c r="G20" s="19">
        <v>1</v>
      </c>
      <c r="H20" s="19">
        <v>1</v>
      </c>
      <c r="I20" s="19">
        <v>0</v>
      </c>
      <c r="J20" s="19">
        <v>0</v>
      </c>
      <c r="K20" s="19">
        <v>0</v>
      </c>
      <c r="L20" s="19">
        <v>1</v>
      </c>
      <c r="M20" s="19">
        <v>1</v>
      </c>
      <c r="N20" s="19">
        <v>0</v>
      </c>
      <c r="O20" s="19">
        <v>3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79">
        <f t="shared" si="1"/>
        <v>0.22222222222222221</v>
      </c>
      <c r="V20" s="79">
        <f t="shared" si="2"/>
        <v>0.125</v>
      </c>
      <c r="W20" s="79">
        <f t="shared" si="3"/>
        <v>0.34722222222222221</v>
      </c>
      <c r="X20" s="80">
        <f t="shared" si="4"/>
        <v>0.125</v>
      </c>
    </row>
    <row r="21" spans="1:25" x14ac:dyDescent="0.25">
      <c r="A21" s="3"/>
      <c r="B21" s="51" t="s">
        <v>66</v>
      </c>
      <c r="C21" s="24">
        <v>4</v>
      </c>
      <c r="D21" s="19">
        <v>12</v>
      </c>
      <c r="E21" s="19">
        <v>11</v>
      </c>
      <c r="F21" s="19">
        <v>3</v>
      </c>
      <c r="G21" s="19">
        <v>5</v>
      </c>
      <c r="H21" s="19">
        <v>3</v>
      </c>
      <c r="I21" s="19">
        <v>1</v>
      </c>
      <c r="J21" s="24">
        <v>1</v>
      </c>
      <c r="K21" s="19">
        <v>0</v>
      </c>
      <c r="L21" s="19">
        <v>2</v>
      </c>
      <c r="M21" s="19">
        <v>1</v>
      </c>
      <c r="N21" s="19">
        <v>0</v>
      </c>
      <c r="O21" s="19">
        <v>3</v>
      </c>
      <c r="P21" s="19">
        <v>0</v>
      </c>
      <c r="Q21" s="19">
        <v>1</v>
      </c>
      <c r="R21" s="19">
        <v>0</v>
      </c>
      <c r="S21" s="24">
        <v>2</v>
      </c>
      <c r="T21" s="19">
        <v>0</v>
      </c>
      <c r="U21" s="79">
        <f t="shared" si="1"/>
        <v>0.5</v>
      </c>
      <c r="V21" s="79">
        <f t="shared" si="2"/>
        <v>0.72727272727272729</v>
      </c>
      <c r="W21" s="20">
        <f t="shared" si="3"/>
        <v>1.2272727272727273</v>
      </c>
      <c r="X21" s="80">
        <f t="shared" si="4"/>
        <v>0.45454545454545453</v>
      </c>
    </row>
    <row r="22" spans="1:25" x14ac:dyDescent="0.25">
      <c r="A22" s="3"/>
      <c r="B22" s="70" t="s">
        <v>109</v>
      </c>
      <c r="C22" s="38">
        <v>3</v>
      </c>
      <c r="D22" s="38">
        <v>9</v>
      </c>
      <c r="E22" s="38">
        <v>7</v>
      </c>
      <c r="F22" s="38">
        <v>1</v>
      </c>
      <c r="G22" s="38">
        <v>1</v>
      </c>
      <c r="H22" s="38">
        <v>1</v>
      </c>
      <c r="I22" s="38">
        <v>0</v>
      </c>
      <c r="J22" s="38">
        <v>0</v>
      </c>
      <c r="K22" s="38">
        <v>0</v>
      </c>
      <c r="L22" s="38">
        <v>0</v>
      </c>
      <c r="M22" s="38">
        <v>2</v>
      </c>
      <c r="N22" s="38">
        <v>0</v>
      </c>
      <c r="O22" s="38">
        <v>2</v>
      </c>
      <c r="P22" s="38">
        <v>0</v>
      </c>
      <c r="Q22" s="38">
        <v>0</v>
      </c>
      <c r="R22" s="38">
        <v>0</v>
      </c>
      <c r="S22" s="38">
        <v>1</v>
      </c>
      <c r="T22" s="38">
        <v>0</v>
      </c>
      <c r="U22" s="71">
        <f t="shared" si="1"/>
        <v>0.33333333333333331</v>
      </c>
      <c r="V22" s="71">
        <f t="shared" si="2"/>
        <v>0.14285714285714285</v>
      </c>
      <c r="W22" s="71">
        <f t="shared" si="3"/>
        <v>0.47619047619047616</v>
      </c>
      <c r="X22" s="72">
        <f t="shared" si="4"/>
        <v>0.14285714285714285</v>
      </c>
    </row>
    <row r="23" spans="1:25" x14ac:dyDescent="0.25">
      <c r="A23" s="3"/>
      <c r="B23" s="70" t="s">
        <v>20</v>
      </c>
      <c r="C23" s="38">
        <v>2</v>
      </c>
      <c r="D23" s="38">
        <v>7</v>
      </c>
      <c r="E23" s="38">
        <v>5</v>
      </c>
      <c r="F23" s="38">
        <v>2</v>
      </c>
      <c r="G23" s="38">
        <v>2</v>
      </c>
      <c r="H23" s="38">
        <v>1</v>
      </c>
      <c r="I23" s="38">
        <v>0</v>
      </c>
      <c r="J23" s="38">
        <v>0</v>
      </c>
      <c r="K23" s="83">
        <v>1</v>
      </c>
      <c r="L23" s="38">
        <v>2</v>
      </c>
      <c r="M23" s="38">
        <v>2</v>
      </c>
      <c r="N23" s="38">
        <v>0</v>
      </c>
      <c r="O23" s="38">
        <v>1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71">
        <f t="shared" si="1"/>
        <v>0.5714285714285714</v>
      </c>
      <c r="V23" s="71">
        <f t="shared" si="2"/>
        <v>1</v>
      </c>
      <c r="W23" s="71">
        <f t="shared" si="3"/>
        <v>1.5714285714285714</v>
      </c>
      <c r="X23" s="72">
        <f t="shared" si="4"/>
        <v>0.4</v>
      </c>
    </row>
    <row r="24" spans="1:25" x14ac:dyDescent="0.25">
      <c r="A24" s="3"/>
      <c r="B24" s="70" t="s">
        <v>23</v>
      </c>
      <c r="C24" s="38">
        <v>3</v>
      </c>
      <c r="D24" s="38">
        <v>7</v>
      </c>
      <c r="E24" s="38">
        <v>3</v>
      </c>
      <c r="F24" s="38">
        <v>2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1</v>
      </c>
      <c r="M24" s="38">
        <v>4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71">
        <f t="shared" si="1"/>
        <v>0.5714285714285714</v>
      </c>
      <c r="V24" s="71">
        <f t="shared" si="2"/>
        <v>0</v>
      </c>
      <c r="W24" s="71">
        <f t="shared" si="3"/>
        <v>0.5714285714285714</v>
      </c>
      <c r="X24" s="72">
        <f t="shared" si="4"/>
        <v>0</v>
      </c>
    </row>
    <row r="25" spans="1:25" x14ac:dyDescent="0.25">
      <c r="A25" s="3"/>
      <c r="B25" s="51" t="s">
        <v>108</v>
      </c>
      <c r="C25" s="24">
        <v>4</v>
      </c>
      <c r="D25" s="19">
        <v>12</v>
      </c>
      <c r="E25" s="19">
        <v>5</v>
      </c>
      <c r="F25" s="19">
        <v>3</v>
      </c>
      <c r="G25" s="19">
        <v>1</v>
      </c>
      <c r="H25" s="19">
        <v>1</v>
      </c>
      <c r="I25" s="19">
        <v>0</v>
      </c>
      <c r="J25" s="19">
        <v>0</v>
      </c>
      <c r="K25" s="19">
        <v>0</v>
      </c>
      <c r="L25" s="19">
        <v>1</v>
      </c>
      <c r="M25" s="19">
        <v>7</v>
      </c>
      <c r="N25" s="19">
        <v>0</v>
      </c>
      <c r="O25" s="24">
        <v>0</v>
      </c>
      <c r="P25" s="19">
        <v>0</v>
      </c>
      <c r="Q25" s="19">
        <v>2</v>
      </c>
      <c r="R25" s="19">
        <v>0</v>
      </c>
      <c r="S25" s="19">
        <v>1</v>
      </c>
      <c r="T25" s="19">
        <v>0</v>
      </c>
      <c r="U25" s="106">
        <f t="shared" si="1"/>
        <v>0.66666666666666663</v>
      </c>
      <c r="V25" s="79">
        <f t="shared" si="2"/>
        <v>0.2</v>
      </c>
      <c r="W25" s="79">
        <f t="shared" si="3"/>
        <v>0.8666666666666667</v>
      </c>
      <c r="X25" s="80">
        <f t="shared" si="4"/>
        <v>0.2</v>
      </c>
    </row>
    <row r="26" spans="1:25" x14ac:dyDescent="0.25">
      <c r="A26" s="3"/>
      <c r="B26" s="51" t="s">
        <v>188</v>
      </c>
      <c r="C26" s="19">
        <v>1</v>
      </c>
      <c r="D26" s="19">
        <v>4</v>
      </c>
      <c r="E26" s="19">
        <v>4</v>
      </c>
      <c r="F26" s="19">
        <v>1</v>
      </c>
      <c r="G26" s="19">
        <v>1</v>
      </c>
      <c r="H26" s="19">
        <v>1</v>
      </c>
      <c r="I26" s="19">
        <v>0</v>
      </c>
      <c r="J26" s="19">
        <v>0</v>
      </c>
      <c r="K26" s="19">
        <v>0</v>
      </c>
      <c r="L26" s="19">
        <v>1</v>
      </c>
      <c r="M26" s="19">
        <v>0</v>
      </c>
      <c r="N26" s="19">
        <v>0</v>
      </c>
      <c r="O26" s="19">
        <v>1</v>
      </c>
      <c r="P26" s="19">
        <v>0</v>
      </c>
      <c r="Q26" s="19">
        <v>0</v>
      </c>
      <c r="R26" s="19">
        <v>2</v>
      </c>
      <c r="S26" s="19">
        <v>1</v>
      </c>
      <c r="T26" s="19">
        <v>0</v>
      </c>
      <c r="U26" s="79">
        <f t="shared" si="1"/>
        <v>0.25</v>
      </c>
      <c r="V26" s="79">
        <f t="shared" si="2"/>
        <v>0.25</v>
      </c>
      <c r="W26" s="79">
        <f t="shared" si="3"/>
        <v>0.5</v>
      </c>
      <c r="X26" s="80">
        <f t="shared" si="4"/>
        <v>0.25</v>
      </c>
    </row>
    <row r="27" spans="1:25" x14ac:dyDescent="0.25">
      <c r="A27" s="3"/>
      <c r="B27" s="40" t="s">
        <v>97</v>
      </c>
      <c r="C27" s="19">
        <v>3</v>
      </c>
      <c r="D27" s="19">
        <v>8</v>
      </c>
      <c r="E27" s="19">
        <v>7</v>
      </c>
      <c r="F27" s="19">
        <v>2</v>
      </c>
      <c r="G27" s="19">
        <v>2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19">
        <v>1</v>
      </c>
      <c r="N27" s="19">
        <v>0</v>
      </c>
      <c r="O27" s="19">
        <v>2</v>
      </c>
      <c r="P27" s="19">
        <v>0</v>
      </c>
      <c r="Q27" s="19">
        <v>0</v>
      </c>
      <c r="R27" s="19">
        <v>0</v>
      </c>
      <c r="S27" s="19">
        <v>1</v>
      </c>
      <c r="T27" s="19">
        <v>0</v>
      </c>
      <c r="U27" s="79">
        <f t="shared" si="1"/>
        <v>0.375</v>
      </c>
      <c r="V27" s="79">
        <f t="shared" si="2"/>
        <v>0.42857142857142855</v>
      </c>
      <c r="W27" s="79">
        <f t="shared" si="3"/>
        <v>0.8035714285714286</v>
      </c>
      <c r="X27" s="80">
        <f t="shared" si="4"/>
        <v>0.2857142857142857</v>
      </c>
    </row>
    <row r="28" spans="1:25" ht="15.75" thickBot="1" x14ac:dyDescent="0.3">
      <c r="B28" s="171" t="s">
        <v>54</v>
      </c>
      <c r="C28" s="118">
        <f t="shared" ref="C28:T28" si="5">SUM(C13:C27)</f>
        <v>46</v>
      </c>
      <c r="D28" s="118">
        <f t="shared" si="5"/>
        <v>150</v>
      </c>
      <c r="E28" s="118">
        <f t="shared" si="5"/>
        <v>124</v>
      </c>
      <c r="F28" s="118">
        <f t="shared" si="5"/>
        <v>32</v>
      </c>
      <c r="G28" s="118">
        <f t="shared" si="5"/>
        <v>38</v>
      </c>
      <c r="H28" s="118">
        <f t="shared" si="5"/>
        <v>30</v>
      </c>
      <c r="I28" s="118">
        <f t="shared" si="5"/>
        <v>7</v>
      </c>
      <c r="J28" s="118">
        <f t="shared" si="5"/>
        <v>2</v>
      </c>
      <c r="K28" s="118">
        <f t="shared" si="5"/>
        <v>1</v>
      </c>
      <c r="L28" s="118">
        <f t="shared" si="5"/>
        <v>26</v>
      </c>
      <c r="M28" s="118">
        <f t="shared" si="5"/>
        <v>26</v>
      </c>
      <c r="N28" s="118">
        <f t="shared" si="5"/>
        <v>0</v>
      </c>
      <c r="O28" s="118">
        <f t="shared" si="5"/>
        <v>26</v>
      </c>
      <c r="P28" s="118">
        <f t="shared" si="5"/>
        <v>2</v>
      </c>
      <c r="Q28" s="118">
        <f t="shared" si="5"/>
        <v>6</v>
      </c>
      <c r="R28" s="118">
        <f t="shared" si="5"/>
        <v>8</v>
      </c>
      <c r="S28" s="118">
        <f t="shared" si="5"/>
        <v>8</v>
      </c>
      <c r="T28" s="118">
        <f t="shared" si="5"/>
        <v>0</v>
      </c>
      <c r="U28" s="169">
        <f t="shared" ref="U28" si="6">(G28+M28+P28)/(E28+M28+P28)</f>
        <v>0.43421052631578949</v>
      </c>
      <c r="V28" s="169">
        <f t="shared" ref="V28" si="7">(H28+I28*2+J28*3+K28*4)/E28</f>
        <v>0.43548387096774194</v>
      </c>
      <c r="W28" s="169">
        <f t="shared" ref="W28" si="8">U28+V28</f>
        <v>0.86969439728353137</v>
      </c>
      <c r="X28" s="170">
        <f t="shared" ref="X28" si="9">G28/E28</f>
        <v>0.30645161290322581</v>
      </c>
      <c r="Y28" s="5"/>
    </row>
    <row r="29" spans="1:25" x14ac:dyDescent="0.25">
      <c r="B29" s="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2"/>
      <c r="V29" s="12"/>
      <c r="W29" s="12"/>
      <c r="X29" s="12"/>
      <c r="Y29" s="5"/>
    </row>
    <row r="30" spans="1:25" ht="15.75" thickBot="1" x14ac:dyDescent="0.3">
      <c r="B30" s="7"/>
    </row>
    <row r="31" spans="1:25" x14ac:dyDescent="0.25">
      <c r="A31" s="6" t="s">
        <v>55</v>
      </c>
      <c r="B31" s="65" t="s">
        <v>16</v>
      </c>
      <c r="C31" s="66" t="s">
        <v>56</v>
      </c>
      <c r="D31" s="66" t="s">
        <v>57</v>
      </c>
      <c r="E31" s="66" t="s">
        <v>58</v>
      </c>
      <c r="F31" s="66" t="s">
        <v>18</v>
      </c>
      <c r="G31" s="66" t="s">
        <v>19</v>
      </c>
      <c r="H31" s="66" t="s">
        <v>59</v>
      </c>
      <c r="I31" s="66" t="s">
        <v>42</v>
      </c>
      <c r="J31" s="66" t="s">
        <v>5</v>
      </c>
      <c r="K31" s="66" t="s">
        <v>4</v>
      </c>
      <c r="L31" s="66" t="s">
        <v>44</v>
      </c>
      <c r="M31" s="66" t="s">
        <v>60</v>
      </c>
      <c r="N31" s="66" t="s">
        <v>61</v>
      </c>
      <c r="O31" s="66" t="s">
        <v>62</v>
      </c>
      <c r="P31" s="66" t="s">
        <v>63</v>
      </c>
      <c r="Q31" s="66" t="s">
        <v>64</v>
      </c>
      <c r="R31" s="67" t="s">
        <v>65</v>
      </c>
      <c r="T31" s="10"/>
      <c r="U31" s="10"/>
      <c r="V31" s="10"/>
      <c r="W31" s="10"/>
      <c r="X31" s="10"/>
    </row>
    <row r="32" spans="1:25" x14ac:dyDescent="0.25">
      <c r="A32" s="3"/>
      <c r="B32" s="40" t="s">
        <v>104</v>
      </c>
      <c r="C32" s="24">
        <v>3</v>
      </c>
      <c r="D32" s="24">
        <v>3</v>
      </c>
      <c r="E32" s="19">
        <v>0</v>
      </c>
      <c r="F32" s="26">
        <v>7.66</v>
      </c>
      <c r="G32" s="19">
        <v>7</v>
      </c>
      <c r="H32" s="19">
        <v>6</v>
      </c>
      <c r="I32" s="24">
        <v>0</v>
      </c>
      <c r="J32" s="24">
        <v>9</v>
      </c>
      <c r="K32" s="19">
        <v>12</v>
      </c>
      <c r="L32" s="19">
        <v>1</v>
      </c>
      <c r="M32" s="19">
        <v>3</v>
      </c>
      <c r="N32" s="19">
        <v>0</v>
      </c>
      <c r="O32" s="19">
        <v>1</v>
      </c>
      <c r="P32" s="19">
        <v>0</v>
      </c>
      <c r="Q32" s="22">
        <f>9*G32/F32</f>
        <v>8.2245430809399469</v>
      </c>
      <c r="R32" s="23">
        <f t="shared" ref="R32:R39" si="10">(H32+K32)/F32</f>
        <v>2.3498694516971277</v>
      </c>
      <c r="T32" s="10"/>
      <c r="U32" s="10"/>
      <c r="V32" s="10"/>
      <c r="W32" s="10"/>
      <c r="X32" s="10"/>
    </row>
    <row r="33" spans="1:24" x14ac:dyDescent="0.25">
      <c r="B33" s="51" t="s">
        <v>100</v>
      </c>
      <c r="C33" s="24">
        <v>3</v>
      </c>
      <c r="D33" s="19">
        <v>0</v>
      </c>
      <c r="E33" s="19">
        <v>0</v>
      </c>
      <c r="F33" s="162">
        <v>5</v>
      </c>
      <c r="G33" s="24">
        <v>4</v>
      </c>
      <c r="H33" s="24">
        <v>3</v>
      </c>
      <c r="I33" s="19">
        <v>1</v>
      </c>
      <c r="J33" s="19">
        <v>7</v>
      </c>
      <c r="K33" s="24">
        <v>8</v>
      </c>
      <c r="L33" s="19">
        <v>1</v>
      </c>
      <c r="M33" s="24">
        <v>1</v>
      </c>
      <c r="N33" s="24">
        <v>2</v>
      </c>
      <c r="O33" s="19">
        <v>1</v>
      </c>
      <c r="P33" s="19">
        <v>0</v>
      </c>
      <c r="Q33" s="26">
        <f>9*G33/F33</f>
        <v>7.2</v>
      </c>
      <c r="R33" s="89">
        <f t="shared" si="10"/>
        <v>2.2000000000000002</v>
      </c>
      <c r="U33" s="14"/>
      <c r="V33" s="10"/>
      <c r="W33" s="10"/>
      <c r="X33" s="10"/>
    </row>
    <row r="34" spans="1:24" x14ac:dyDescent="0.25">
      <c r="B34" s="108" t="s">
        <v>21</v>
      </c>
      <c r="C34" s="10">
        <v>1</v>
      </c>
      <c r="D34" s="10">
        <v>0</v>
      </c>
      <c r="E34" s="10">
        <v>0</v>
      </c>
      <c r="F34" s="147">
        <v>2</v>
      </c>
      <c r="G34" s="10">
        <v>0</v>
      </c>
      <c r="H34" s="10">
        <v>2</v>
      </c>
      <c r="I34" s="10">
        <v>0</v>
      </c>
      <c r="J34" s="10">
        <v>1</v>
      </c>
      <c r="K34" s="10">
        <v>0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14">
        <f>9*G34/F34</f>
        <v>0</v>
      </c>
      <c r="R34" s="21">
        <f t="shared" ref="R34" si="11">(H34+K34)/F34</f>
        <v>1</v>
      </c>
      <c r="U34" s="14"/>
      <c r="V34" s="10"/>
      <c r="W34" s="10"/>
      <c r="X34" s="10"/>
    </row>
    <row r="35" spans="1:24" x14ac:dyDescent="0.25">
      <c r="A35" s="62"/>
      <c r="B35" s="108" t="s">
        <v>109</v>
      </c>
      <c r="C35" s="10">
        <v>2</v>
      </c>
      <c r="D35" s="10">
        <v>0</v>
      </c>
      <c r="E35" s="10">
        <v>0</v>
      </c>
      <c r="F35" s="14">
        <v>2.33</v>
      </c>
      <c r="G35" s="10">
        <v>10</v>
      </c>
      <c r="H35" s="10">
        <v>8</v>
      </c>
      <c r="I35" s="10">
        <v>1</v>
      </c>
      <c r="J35" s="10">
        <v>0</v>
      </c>
      <c r="K35" s="10">
        <v>6</v>
      </c>
      <c r="L35" s="10">
        <v>1</v>
      </c>
      <c r="M35" s="10">
        <v>4</v>
      </c>
      <c r="N35" s="10">
        <v>0</v>
      </c>
      <c r="O35" s="10">
        <v>0</v>
      </c>
      <c r="P35" s="10">
        <v>0</v>
      </c>
      <c r="Q35" s="14">
        <f>9*G35/F35</f>
        <v>38.626609442060087</v>
      </c>
      <c r="R35" s="21">
        <f t="shared" ref="R35:R38" si="12">(H35+K35)/F35</f>
        <v>6.0085836909871242</v>
      </c>
      <c r="T35" s="10"/>
      <c r="U35" s="10"/>
      <c r="V35" s="10"/>
      <c r="W35" s="10"/>
      <c r="X35" s="10"/>
    </row>
    <row r="36" spans="1:24" x14ac:dyDescent="0.25">
      <c r="B36" s="40" t="s">
        <v>17</v>
      </c>
      <c r="C36" s="24">
        <v>3</v>
      </c>
      <c r="D36" s="19">
        <v>0</v>
      </c>
      <c r="E36" s="19">
        <v>0</v>
      </c>
      <c r="F36" s="26">
        <v>7.66</v>
      </c>
      <c r="G36" s="19">
        <v>9</v>
      </c>
      <c r="H36" s="19">
        <v>12</v>
      </c>
      <c r="I36" s="24">
        <v>0</v>
      </c>
      <c r="J36" s="19">
        <v>5</v>
      </c>
      <c r="K36" s="24">
        <v>8</v>
      </c>
      <c r="L36" s="24">
        <v>0</v>
      </c>
      <c r="M36" s="19">
        <v>2</v>
      </c>
      <c r="N36" s="19">
        <v>0</v>
      </c>
      <c r="O36" s="24">
        <v>0</v>
      </c>
      <c r="P36" s="19">
        <v>0</v>
      </c>
      <c r="Q36" s="22">
        <f>9*G36/F36</f>
        <v>10.574412532637076</v>
      </c>
      <c r="R36" s="23">
        <f t="shared" si="12"/>
        <v>2.6109660574412534</v>
      </c>
      <c r="T36" s="10"/>
      <c r="U36" s="10"/>
      <c r="V36" s="10"/>
      <c r="W36" s="10"/>
      <c r="X36" s="10"/>
    </row>
    <row r="37" spans="1:24" x14ac:dyDescent="0.25">
      <c r="B37" s="40" t="s">
        <v>6</v>
      </c>
      <c r="C37" s="19">
        <v>1</v>
      </c>
      <c r="D37" s="19">
        <v>1</v>
      </c>
      <c r="E37" s="19">
        <v>0</v>
      </c>
      <c r="F37" s="19">
        <v>2</v>
      </c>
      <c r="G37" s="19">
        <v>1</v>
      </c>
      <c r="H37" s="19">
        <v>2</v>
      </c>
      <c r="I37" s="19">
        <v>1</v>
      </c>
      <c r="J37" s="19">
        <v>2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22">
        <f t="shared" ref="Q37:Q38" si="13">9*G37/F37</f>
        <v>4.5</v>
      </c>
      <c r="R37" s="23">
        <f t="shared" si="12"/>
        <v>1</v>
      </c>
      <c r="T37" s="10"/>
      <c r="U37" s="10"/>
      <c r="V37" s="10"/>
      <c r="W37" s="10"/>
      <c r="X37" s="10"/>
    </row>
    <row r="38" spans="1:24" x14ac:dyDescent="0.25">
      <c r="B38" s="51" t="s">
        <v>97</v>
      </c>
      <c r="C38" s="19">
        <v>1</v>
      </c>
      <c r="D38" s="19">
        <v>0</v>
      </c>
      <c r="E38" s="19">
        <v>0</v>
      </c>
      <c r="F38" s="19">
        <v>1.66</v>
      </c>
      <c r="G38" s="19">
        <v>0</v>
      </c>
      <c r="H38" s="19">
        <v>2</v>
      </c>
      <c r="I38" s="19">
        <v>0</v>
      </c>
      <c r="J38" s="19">
        <v>3</v>
      </c>
      <c r="K38" s="19">
        <v>1</v>
      </c>
      <c r="L38" s="19">
        <v>1</v>
      </c>
      <c r="M38" s="19">
        <v>0</v>
      </c>
      <c r="N38" s="19">
        <v>0</v>
      </c>
      <c r="O38" s="19">
        <v>0</v>
      </c>
      <c r="P38" s="19">
        <v>0</v>
      </c>
      <c r="Q38" s="22">
        <f t="shared" si="13"/>
        <v>0</v>
      </c>
      <c r="R38" s="23">
        <f t="shared" si="12"/>
        <v>1.8072289156626506</v>
      </c>
      <c r="T38" s="10"/>
      <c r="U38" s="10"/>
      <c r="V38" s="10"/>
      <c r="W38" s="10"/>
      <c r="X38" s="10"/>
    </row>
    <row r="39" spans="1:24" ht="15.75" thickBot="1" x14ac:dyDescent="0.3">
      <c r="A39" s="62"/>
      <c r="B39" s="171" t="s">
        <v>54</v>
      </c>
      <c r="C39" s="120">
        <f t="shared" ref="C39:P39" si="14">SUM(C32:C38)</f>
        <v>14</v>
      </c>
      <c r="D39" s="120">
        <f t="shared" si="14"/>
        <v>4</v>
      </c>
      <c r="E39" s="120">
        <f t="shared" si="14"/>
        <v>0</v>
      </c>
      <c r="F39" s="172">
        <f t="shared" si="14"/>
        <v>28.310000000000002</v>
      </c>
      <c r="G39" s="120">
        <f t="shared" si="14"/>
        <v>31</v>
      </c>
      <c r="H39" s="120">
        <f t="shared" si="14"/>
        <v>35</v>
      </c>
      <c r="I39" s="120">
        <f t="shared" si="14"/>
        <v>3</v>
      </c>
      <c r="J39" s="120">
        <f t="shared" si="14"/>
        <v>27</v>
      </c>
      <c r="K39" s="120">
        <f t="shared" si="14"/>
        <v>35</v>
      </c>
      <c r="L39" s="120">
        <f t="shared" si="14"/>
        <v>5</v>
      </c>
      <c r="M39" s="120">
        <f t="shared" si="14"/>
        <v>10</v>
      </c>
      <c r="N39" s="120">
        <f t="shared" si="14"/>
        <v>2</v>
      </c>
      <c r="O39" s="120">
        <f t="shared" si="14"/>
        <v>2</v>
      </c>
      <c r="P39" s="120">
        <f t="shared" si="14"/>
        <v>0</v>
      </c>
      <c r="Q39" s="172">
        <f>7*G39/F39</f>
        <v>7.6651359943482866</v>
      </c>
      <c r="R39" s="173">
        <f t="shared" si="10"/>
        <v>2.4726245143058989</v>
      </c>
    </row>
    <row r="40" spans="1:24" x14ac:dyDescent="0.25">
      <c r="Q40" s="15"/>
    </row>
    <row r="44" spans="1:24" x14ac:dyDescent="0.25">
      <c r="G44" s="7"/>
    </row>
  </sheetData>
  <sortState xmlns:xlrd2="http://schemas.microsoft.com/office/spreadsheetml/2017/richdata2" ref="A13:X27">
    <sortCondition ref="A13:A27"/>
  </sortState>
  <pageMargins left="0.70866141732283472" right="0.70866141732283472" top="0.74803149606299213" bottom="0.74803149606299213" header="0.31496062992125984" footer="0.31496062992125984"/>
  <pageSetup scale="66" orientation="landscape" horizontalDpi="0" verticalDpi="0" r:id="rId1"/>
  <ignoredErrors>
    <ignoredError sqref="C9 C3 C8 G8 K8 F10 K10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ECFB9-F422-4D1C-BAAF-B16F3824E671}">
  <sheetPr>
    <pageSetUpPr fitToPage="1"/>
  </sheetPr>
  <dimension ref="A1:AF411"/>
  <sheetViews>
    <sheetView showGridLines="0" tabSelected="1" zoomScaleNormal="100" workbookViewId="0"/>
  </sheetViews>
  <sheetFormatPr defaultRowHeight="15" x14ac:dyDescent="0.25"/>
  <cols>
    <col min="2" max="2" width="22.7109375" style="16" customWidth="1"/>
    <col min="3" max="3" width="13.140625" style="1" bestFit="1" customWidth="1"/>
    <col min="4" max="4" width="4" style="1" bestFit="1" customWidth="1"/>
    <col min="5" max="5" width="5" style="1" bestFit="1" customWidth="1"/>
    <col min="6" max="6" width="4.7109375" style="1" customWidth="1"/>
    <col min="7" max="9" width="4" style="1" bestFit="1" customWidth="1"/>
    <col min="10" max="11" width="3.140625" style="1" bestFit="1" customWidth="1"/>
    <col min="12" max="12" width="3.42578125" style="1" bestFit="1" customWidth="1"/>
    <col min="13" max="14" width="4" style="1" bestFit="1" customWidth="1"/>
    <col min="15" max="15" width="3.85546875" style="1" bestFit="1" customWidth="1"/>
    <col min="16" max="16" width="4" style="1" bestFit="1" customWidth="1"/>
    <col min="17" max="17" width="4.5703125" style="1" bestFit="1" customWidth="1"/>
    <col min="18" max="21" width="3.140625" style="1" bestFit="1" customWidth="1"/>
    <col min="22" max="25" width="5.5703125" style="1" bestFit="1" customWidth="1"/>
  </cols>
  <sheetData>
    <row r="1" spans="1:25" ht="23.25" x14ac:dyDescent="0.35">
      <c r="A1" t="s">
        <v>35</v>
      </c>
      <c r="B1" s="160" t="s">
        <v>15</v>
      </c>
    </row>
    <row r="2" spans="1:25" ht="23.25" x14ac:dyDescent="0.35">
      <c r="B2" s="160"/>
    </row>
    <row r="3" spans="1:25" ht="24" thickBot="1" x14ac:dyDescent="0.4">
      <c r="B3" s="160"/>
    </row>
    <row r="4" spans="1:25" ht="18.75" customHeight="1" x14ac:dyDescent="0.3">
      <c r="B4" s="156" t="s">
        <v>14</v>
      </c>
      <c r="C4" s="95" t="s">
        <v>78</v>
      </c>
      <c r="D4" s="95" t="s">
        <v>39</v>
      </c>
      <c r="E4" s="95" t="s">
        <v>40</v>
      </c>
      <c r="F4" s="95" t="s">
        <v>0</v>
      </c>
      <c r="G4" s="95" t="s">
        <v>1</v>
      </c>
      <c r="H4" s="95" t="s">
        <v>2</v>
      </c>
      <c r="I4" s="95" t="s">
        <v>8</v>
      </c>
      <c r="J4" s="95" t="s">
        <v>10</v>
      </c>
      <c r="K4" s="95" t="s">
        <v>41</v>
      </c>
      <c r="L4" s="95" t="s">
        <v>42</v>
      </c>
      <c r="M4" s="95" t="s">
        <v>3</v>
      </c>
      <c r="N4" s="95" t="s">
        <v>4</v>
      </c>
      <c r="O4" s="95" t="s">
        <v>43</v>
      </c>
      <c r="P4" s="95" t="s">
        <v>5</v>
      </c>
      <c r="Q4" s="95" t="s">
        <v>44</v>
      </c>
      <c r="R4" s="95" t="s">
        <v>45</v>
      </c>
      <c r="S4" s="95" t="s">
        <v>46</v>
      </c>
      <c r="T4" s="95" t="s">
        <v>47</v>
      </c>
      <c r="U4" s="95" t="s">
        <v>48</v>
      </c>
      <c r="V4" s="95" t="s">
        <v>49</v>
      </c>
      <c r="W4" s="95" t="s">
        <v>50</v>
      </c>
      <c r="X4" s="95" t="s">
        <v>51</v>
      </c>
      <c r="Y4" s="96" t="s">
        <v>52</v>
      </c>
    </row>
    <row r="5" spans="1:25" ht="15" customHeight="1" x14ac:dyDescent="0.3">
      <c r="B5" s="157" t="s">
        <v>86</v>
      </c>
      <c r="C5" s="38" t="s">
        <v>67</v>
      </c>
      <c r="D5" s="38">
        <f>'May Update'!C14</f>
        <v>7</v>
      </c>
      <c r="E5" s="38">
        <f>'May Update'!D14</f>
        <v>25</v>
      </c>
      <c r="F5" s="38">
        <f>'May Update'!E14</f>
        <v>20</v>
      </c>
      <c r="G5" s="38">
        <f>'May Update'!F14</f>
        <v>6</v>
      </c>
      <c r="H5" s="38">
        <f>'May Update'!G14</f>
        <v>9</v>
      </c>
      <c r="I5" s="38">
        <f>'May Update'!H14</f>
        <v>7</v>
      </c>
      <c r="J5" s="38">
        <f>'May Update'!I14</f>
        <v>2</v>
      </c>
      <c r="K5" s="38">
        <f>'May Update'!J14</f>
        <v>0</v>
      </c>
      <c r="L5" s="38">
        <f>'May Update'!K14</f>
        <v>0</v>
      </c>
      <c r="M5" s="38">
        <f>'May Update'!L14</f>
        <v>4</v>
      </c>
      <c r="N5" s="38">
        <f>'May Update'!M14</f>
        <v>4</v>
      </c>
      <c r="O5" s="38">
        <f>'May Update'!N14</f>
        <v>0</v>
      </c>
      <c r="P5" s="38">
        <f>'May Update'!O14</f>
        <v>5</v>
      </c>
      <c r="Q5" s="38">
        <f>'May Update'!P14</f>
        <v>1</v>
      </c>
      <c r="R5" s="38">
        <f>'May Update'!Q14</f>
        <v>0</v>
      </c>
      <c r="S5" s="38">
        <f>'May Update'!R14</f>
        <v>1</v>
      </c>
      <c r="T5" s="38">
        <f>'May Update'!S14</f>
        <v>1</v>
      </c>
      <c r="U5" s="38">
        <f>'May Update'!T14</f>
        <v>0</v>
      </c>
      <c r="V5" s="71">
        <f>'May Update'!U14</f>
        <v>0.56000000000000005</v>
      </c>
      <c r="W5" s="71">
        <f>'May Update'!V14</f>
        <v>0.55000000000000004</v>
      </c>
      <c r="X5" s="46">
        <f>'May Update'!W14</f>
        <v>1.1100000000000001</v>
      </c>
      <c r="Y5" s="72">
        <f>'May Update'!X14</f>
        <v>0.45</v>
      </c>
    </row>
    <row r="6" spans="1:25" ht="15" customHeight="1" x14ac:dyDescent="0.25">
      <c r="B6" s="158"/>
      <c r="C6" s="38" t="s">
        <v>68</v>
      </c>
      <c r="D6" s="38">
        <f>'June Update'!C14</f>
        <v>5</v>
      </c>
      <c r="E6" s="38">
        <f>'June Update'!D14</f>
        <v>16</v>
      </c>
      <c r="F6" s="38">
        <f>'June Update'!E14</f>
        <v>15</v>
      </c>
      <c r="G6" s="38">
        <f>'June Update'!F14</f>
        <v>4</v>
      </c>
      <c r="H6" s="38">
        <f>'June Update'!G14</f>
        <v>6</v>
      </c>
      <c r="I6" s="38">
        <f>'June Update'!H14</f>
        <v>5</v>
      </c>
      <c r="J6" s="38">
        <f>'June Update'!I14</f>
        <v>1</v>
      </c>
      <c r="K6" s="38">
        <f>'June Update'!J14</f>
        <v>0</v>
      </c>
      <c r="L6" s="38">
        <f>'June Update'!K14</f>
        <v>0</v>
      </c>
      <c r="M6" s="38">
        <f>'June Update'!L14</f>
        <v>2</v>
      </c>
      <c r="N6" s="38">
        <f>'June Update'!M14</f>
        <v>1</v>
      </c>
      <c r="O6" s="38">
        <f>'June Update'!N14</f>
        <v>0</v>
      </c>
      <c r="P6" s="38">
        <f>'June Update'!O14</f>
        <v>3</v>
      </c>
      <c r="Q6" s="38">
        <f>'June Update'!P14</f>
        <v>0</v>
      </c>
      <c r="R6" s="38">
        <f>'June Update'!Q14</f>
        <v>1</v>
      </c>
      <c r="S6" s="38">
        <f>'June Update'!R14</f>
        <v>1</v>
      </c>
      <c r="T6" s="38">
        <f>'June Update'!S14</f>
        <v>2</v>
      </c>
      <c r="U6" s="38">
        <f>'June Update'!T14</f>
        <v>0</v>
      </c>
      <c r="V6" s="71">
        <f>'June Update'!U14</f>
        <v>0.4375</v>
      </c>
      <c r="W6" s="71">
        <f>'June Update'!V14</f>
        <v>0.46666666666666667</v>
      </c>
      <c r="X6" s="71">
        <f>'June Update'!W14</f>
        <v>0.90416666666666667</v>
      </c>
      <c r="Y6" s="72">
        <f>'June Update'!X14</f>
        <v>0.4</v>
      </c>
    </row>
    <row r="7" spans="1:25" ht="15" customHeight="1" x14ac:dyDescent="0.25">
      <c r="B7" s="158"/>
      <c r="C7" s="38" t="s">
        <v>69</v>
      </c>
      <c r="D7" s="38">
        <f>'July Update'!C13</f>
        <v>3</v>
      </c>
      <c r="E7" s="38">
        <f>'July Update'!D13</f>
        <v>15</v>
      </c>
      <c r="F7" s="38">
        <f>'July Update'!E13</f>
        <v>11</v>
      </c>
      <c r="G7" s="38">
        <f>'July Update'!F13</f>
        <v>3</v>
      </c>
      <c r="H7" s="38">
        <f>'July Update'!G13</f>
        <v>3</v>
      </c>
      <c r="I7" s="38">
        <f>'July Update'!H13</f>
        <v>3</v>
      </c>
      <c r="J7" s="38">
        <f>'July Update'!I13</f>
        <v>0</v>
      </c>
      <c r="K7" s="38">
        <f>'July Update'!J13</f>
        <v>0</v>
      </c>
      <c r="L7" s="38">
        <f>'July Update'!K13</f>
        <v>0</v>
      </c>
      <c r="M7" s="38">
        <f>'July Update'!L13</f>
        <v>4</v>
      </c>
      <c r="N7" s="38">
        <f>'July Update'!M13</f>
        <v>4</v>
      </c>
      <c r="O7" s="38">
        <f>'July Update'!N13</f>
        <v>0</v>
      </c>
      <c r="P7" s="38">
        <f>'July Update'!O13</f>
        <v>1</v>
      </c>
      <c r="Q7" s="38">
        <f>'July Update'!P13</f>
        <v>0</v>
      </c>
      <c r="R7" s="38">
        <f>'July Update'!Q13</f>
        <v>1</v>
      </c>
      <c r="S7" s="38">
        <f>'July Update'!R13</f>
        <v>1</v>
      </c>
      <c r="T7" s="38">
        <f>'July Update'!S13</f>
        <v>0</v>
      </c>
      <c r="U7" s="38">
        <f>'July Update'!T13</f>
        <v>0</v>
      </c>
      <c r="V7" s="71">
        <f t="shared" ref="V7" si="0">(H7+N7+Q7)/(F7+N7+Q7+O7)</f>
        <v>0.46666666666666667</v>
      </c>
      <c r="W7" s="71">
        <f t="shared" ref="W7" si="1">(I7+J7*2+K7*3+L7*4)/F7</f>
        <v>0.27272727272727271</v>
      </c>
      <c r="X7" s="71">
        <f t="shared" ref="X7" si="2">V7+W7</f>
        <v>0.73939393939393938</v>
      </c>
      <c r="Y7" s="72">
        <f t="shared" ref="Y7" si="3">H7/F7</f>
        <v>0.27272727272727271</v>
      </c>
    </row>
    <row r="8" spans="1:25" ht="15" customHeight="1" x14ac:dyDescent="0.25">
      <c r="B8" s="158"/>
      <c r="C8" s="38" t="s">
        <v>70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91"/>
      <c r="W8" s="91"/>
      <c r="X8" s="91"/>
      <c r="Y8" s="92"/>
    </row>
    <row r="9" spans="1:25" ht="15" customHeight="1" x14ac:dyDescent="0.25">
      <c r="B9" s="158"/>
      <c r="C9" s="97" t="s">
        <v>78</v>
      </c>
      <c r="D9" s="97">
        <f t="shared" ref="D9:U9" si="4">SUM(D5:D8)</f>
        <v>15</v>
      </c>
      <c r="E9" s="97">
        <f t="shared" si="4"/>
        <v>56</v>
      </c>
      <c r="F9" s="97">
        <f t="shared" si="4"/>
        <v>46</v>
      </c>
      <c r="G9" s="97">
        <f t="shared" si="4"/>
        <v>13</v>
      </c>
      <c r="H9" s="97">
        <f t="shared" si="4"/>
        <v>18</v>
      </c>
      <c r="I9" s="97">
        <f t="shared" si="4"/>
        <v>15</v>
      </c>
      <c r="J9" s="97">
        <f t="shared" si="4"/>
        <v>3</v>
      </c>
      <c r="K9" s="97">
        <f t="shared" si="4"/>
        <v>0</v>
      </c>
      <c r="L9" s="97">
        <f t="shared" si="4"/>
        <v>0</v>
      </c>
      <c r="M9" s="97">
        <f t="shared" si="4"/>
        <v>10</v>
      </c>
      <c r="N9" s="97">
        <f t="shared" si="4"/>
        <v>9</v>
      </c>
      <c r="O9" s="97">
        <f t="shared" si="4"/>
        <v>0</v>
      </c>
      <c r="P9" s="97">
        <f t="shared" si="4"/>
        <v>9</v>
      </c>
      <c r="Q9" s="97">
        <f t="shared" si="4"/>
        <v>1</v>
      </c>
      <c r="R9" s="97">
        <f t="shared" si="4"/>
        <v>2</v>
      </c>
      <c r="S9" s="97">
        <f t="shared" si="4"/>
        <v>3</v>
      </c>
      <c r="T9" s="97">
        <f t="shared" si="4"/>
        <v>3</v>
      </c>
      <c r="U9" s="97">
        <f t="shared" si="4"/>
        <v>0</v>
      </c>
      <c r="V9" s="132">
        <f>(H9+N9+Q9)/(F9+N9+Q9+O9)</f>
        <v>0.5</v>
      </c>
      <c r="W9" s="132">
        <f>(I9+J9*2+K9*3+L9*4)/F9</f>
        <v>0.45652173913043476</v>
      </c>
      <c r="X9" s="132">
        <f t="shared" ref="X9" si="5">V9+W9</f>
        <v>0.95652173913043481</v>
      </c>
      <c r="Y9" s="133">
        <f>H9/F9</f>
        <v>0.39130434782608697</v>
      </c>
    </row>
    <row r="10" spans="1:25" ht="15" customHeight="1" x14ac:dyDescent="0.25">
      <c r="B10" s="158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1"/>
      <c r="W10" s="91"/>
      <c r="X10" s="91"/>
      <c r="Y10" s="92"/>
    </row>
    <row r="11" spans="1:25" ht="15" customHeight="1" x14ac:dyDescent="0.25">
      <c r="B11" s="158"/>
      <c r="C11" s="97" t="s">
        <v>79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91"/>
      <c r="W11" s="91"/>
      <c r="X11" s="91"/>
      <c r="Y11" s="92"/>
    </row>
    <row r="12" spans="1:25" ht="15" customHeight="1" x14ac:dyDescent="0.25">
      <c r="B12" s="158"/>
      <c r="C12" s="38" t="s">
        <v>76</v>
      </c>
      <c r="D12" s="38">
        <v>3</v>
      </c>
      <c r="E12" s="38">
        <v>9</v>
      </c>
      <c r="F12" s="38">
        <v>8</v>
      </c>
      <c r="G12" s="38">
        <v>2</v>
      </c>
      <c r="H12" s="38">
        <v>5</v>
      </c>
      <c r="I12" s="38">
        <v>2</v>
      </c>
      <c r="J12" s="38">
        <v>3</v>
      </c>
      <c r="K12" s="38">
        <v>0</v>
      </c>
      <c r="L12" s="38">
        <v>0</v>
      </c>
      <c r="M12" s="38">
        <v>6</v>
      </c>
      <c r="N12" s="38">
        <v>0</v>
      </c>
      <c r="O12" s="38">
        <v>0</v>
      </c>
      <c r="P12" s="38">
        <v>2</v>
      </c>
      <c r="Q12" s="38">
        <v>1</v>
      </c>
      <c r="R12" s="38">
        <v>0</v>
      </c>
      <c r="S12" s="38">
        <v>0</v>
      </c>
      <c r="T12" s="38">
        <v>1</v>
      </c>
      <c r="U12" s="38">
        <v>0</v>
      </c>
      <c r="V12" s="71">
        <f>(H12+N12+Q12)/(F12+N12+Q12+O12)</f>
        <v>0.66666666666666663</v>
      </c>
      <c r="W12" s="46">
        <f>(I12+J12*2+K12*3+L12*4)/F12</f>
        <v>1</v>
      </c>
      <c r="X12" s="46">
        <f t="shared" ref="X12:X67" si="6">V12+W12</f>
        <v>1.6666666666666665</v>
      </c>
      <c r="Y12" s="72">
        <f>H12/F12</f>
        <v>0.625</v>
      </c>
    </row>
    <row r="13" spans="1:25" ht="15" customHeight="1" x14ac:dyDescent="0.25">
      <c r="B13" s="158"/>
      <c r="C13" s="38" t="s">
        <v>94</v>
      </c>
      <c r="D13" s="38">
        <v>4</v>
      </c>
      <c r="E13" s="38">
        <v>9</v>
      </c>
      <c r="F13" s="38">
        <v>8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1</v>
      </c>
      <c r="O13" s="38">
        <v>0</v>
      </c>
      <c r="P13" s="38">
        <v>4</v>
      </c>
      <c r="Q13" s="38">
        <v>0</v>
      </c>
      <c r="R13" s="38">
        <v>1</v>
      </c>
      <c r="S13" s="38">
        <v>0</v>
      </c>
      <c r="T13" s="38">
        <v>0</v>
      </c>
      <c r="U13" s="38">
        <v>0</v>
      </c>
      <c r="V13" s="71">
        <f>(H13+N13+Q13)/(F13+N13+Q13+O13)</f>
        <v>0.1111111111111111</v>
      </c>
      <c r="W13" s="71">
        <f>(I13+J13*2+K13*3+L13*4)/F13</f>
        <v>0</v>
      </c>
      <c r="X13" s="71">
        <f t="shared" si="6"/>
        <v>0.1111111111111111</v>
      </c>
      <c r="Y13" s="72">
        <f>H13/F13</f>
        <v>0</v>
      </c>
    </row>
    <row r="14" spans="1:25" ht="15" customHeight="1" x14ac:dyDescent="0.25">
      <c r="B14" s="158"/>
      <c r="C14" s="38" t="s">
        <v>80</v>
      </c>
      <c r="D14" s="38">
        <v>1</v>
      </c>
      <c r="E14" s="38">
        <v>4</v>
      </c>
      <c r="F14" s="38">
        <v>0</v>
      </c>
      <c r="G14" s="38">
        <v>2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3</v>
      </c>
      <c r="O14" s="38">
        <v>0</v>
      </c>
      <c r="P14" s="38">
        <v>0</v>
      </c>
      <c r="Q14" s="38">
        <v>1</v>
      </c>
      <c r="R14" s="38">
        <v>0</v>
      </c>
      <c r="S14" s="38">
        <v>0</v>
      </c>
      <c r="T14" s="38">
        <v>1</v>
      </c>
      <c r="U14" s="38">
        <v>0</v>
      </c>
      <c r="V14" s="46">
        <f>(H14+N14+Q14)/(F14+N14+Q14+O14)</f>
        <v>1</v>
      </c>
      <c r="W14" s="71">
        <v>0</v>
      </c>
      <c r="X14" s="46">
        <f>V14+W14</f>
        <v>1</v>
      </c>
      <c r="Y14" s="72">
        <v>0</v>
      </c>
    </row>
    <row r="15" spans="1:25" ht="15" customHeight="1" x14ac:dyDescent="0.25">
      <c r="B15" s="158"/>
      <c r="C15" s="38" t="s">
        <v>103</v>
      </c>
      <c r="D15" s="38">
        <v>5</v>
      </c>
      <c r="E15" s="45">
        <v>19</v>
      </c>
      <c r="F15" s="38">
        <v>10</v>
      </c>
      <c r="G15" s="38">
        <v>2</v>
      </c>
      <c r="H15" s="38">
        <v>1</v>
      </c>
      <c r="I15" s="38">
        <v>0</v>
      </c>
      <c r="J15" s="38">
        <v>1</v>
      </c>
      <c r="K15" s="38">
        <v>0</v>
      </c>
      <c r="L15" s="38">
        <v>0</v>
      </c>
      <c r="M15" s="38">
        <v>3</v>
      </c>
      <c r="N15" s="38">
        <v>5</v>
      </c>
      <c r="O15" s="38">
        <v>0</v>
      </c>
      <c r="P15" s="38">
        <v>4</v>
      </c>
      <c r="Q15" s="38">
        <v>4</v>
      </c>
      <c r="R15" s="38">
        <v>0</v>
      </c>
      <c r="S15" s="38">
        <v>0</v>
      </c>
      <c r="T15" s="38">
        <v>1</v>
      </c>
      <c r="U15" s="38">
        <v>0</v>
      </c>
      <c r="V15" s="71">
        <f>(H15+N15+Q15)/(F15+N15+Q15+O15)</f>
        <v>0.52631578947368418</v>
      </c>
      <c r="W15" s="71">
        <f t="shared" ref="W15" si="7">(I15+J15*2+K15*3+L15*4)/F15</f>
        <v>0.2</v>
      </c>
      <c r="X15" s="46">
        <f>V15+W15</f>
        <v>0.72631578947368425</v>
      </c>
      <c r="Y15" s="72">
        <f t="shared" ref="Y15" si="8">H15/F15</f>
        <v>0.1</v>
      </c>
    </row>
    <row r="16" spans="1:25" ht="15" customHeight="1" x14ac:dyDescent="0.25">
      <c r="B16" s="158"/>
      <c r="C16" s="38" t="s">
        <v>77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91"/>
      <c r="W16" s="132"/>
      <c r="X16" s="91"/>
      <c r="Y16" s="133"/>
    </row>
    <row r="17" spans="2:25" ht="15" customHeight="1" x14ac:dyDescent="0.25">
      <c r="B17" s="158"/>
      <c r="C17" s="97" t="s">
        <v>79</v>
      </c>
      <c r="D17" s="97">
        <f t="shared" ref="D17:U17" si="9">SUM(D12:D16)</f>
        <v>13</v>
      </c>
      <c r="E17" s="97">
        <f t="shared" si="9"/>
        <v>41</v>
      </c>
      <c r="F17" s="97">
        <f t="shared" si="9"/>
        <v>26</v>
      </c>
      <c r="G17" s="97">
        <f t="shared" si="9"/>
        <v>6</v>
      </c>
      <c r="H17" s="97">
        <f t="shared" si="9"/>
        <v>6</v>
      </c>
      <c r="I17" s="97">
        <f t="shared" si="9"/>
        <v>2</v>
      </c>
      <c r="J17" s="97">
        <f t="shared" si="9"/>
        <v>4</v>
      </c>
      <c r="K17" s="97">
        <f t="shared" si="9"/>
        <v>0</v>
      </c>
      <c r="L17" s="97">
        <f t="shared" si="9"/>
        <v>0</v>
      </c>
      <c r="M17" s="97">
        <f t="shared" si="9"/>
        <v>9</v>
      </c>
      <c r="N17" s="97">
        <f t="shared" si="9"/>
        <v>9</v>
      </c>
      <c r="O17" s="97">
        <f t="shared" si="9"/>
        <v>0</v>
      </c>
      <c r="P17" s="97">
        <f t="shared" si="9"/>
        <v>10</v>
      </c>
      <c r="Q17" s="97">
        <v>2</v>
      </c>
      <c r="R17" s="97">
        <f t="shared" si="9"/>
        <v>1</v>
      </c>
      <c r="S17" s="97">
        <f t="shared" si="9"/>
        <v>0</v>
      </c>
      <c r="T17" s="97">
        <f t="shared" si="9"/>
        <v>3</v>
      </c>
      <c r="U17" s="97">
        <f t="shared" si="9"/>
        <v>0</v>
      </c>
      <c r="V17" s="132">
        <f>(H17+N17+Q17)/(F17+N17+Q17+O17)</f>
        <v>0.45945945945945948</v>
      </c>
      <c r="W17" s="132">
        <f>(I17+J17*2+K17*3+L17*4)/F17</f>
        <v>0.38461538461538464</v>
      </c>
      <c r="X17" s="132">
        <f t="shared" si="6"/>
        <v>0.84407484407484412</v>
      </c>
      <c r="Y17" s="133">
        <f>H17/F17</f>
        <v>0.23076923076923078</v>
      </c>
    </row>
    <row r="18" spans="2:25" ht="15" customHeight="1" x14ac:dyDescent="0.25">
      <c r="B18" s="15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1"/>
      <c r="W18" s="91"/>
      <c r="X18" s="91"/>
      <c r="Y18" s="92"/>
    </row>
    <row r="19" spans="2:25" ht="15" customHeight="1" thickBot="1" x14ac:dyDescent="0.3">
      <c r="B19" s="159"/>
      <c r="C19" s="99" t="s">
        <v>81</v>
      </c>
      <c r="D19" s="99">
        <f t="shared" ref="D19:U19" si="10">D9+D17</f>
        <v>28</v>
      </c>
      <c r="E19" s="99">
        <f t="shared" si="10"/>
        <v>97</v>
      </c>
      <c r="F19" s="99">
        <f t="shared" si="10"/>
        <v>72</v>
      </c>
      <c r="G19" s="99">
        <f t="shared" si="10"/>
        <v>19</v>
      </c>
      <c r="H19" s="99">
        <f t="shared" si="10"/>
        <v>24</v>
      </c>
      <c r="I19" s="99">
        <f t="shared" si="10"/>
        <v>17</v>
      </c>
      <c r="J19" s="99">
        <f t="shared" si="10"/>
        <v>7</v>
      </c>
      <c r="K19" s="99">
        <f t="shared" si="10"/>
        <v>0</v>
      </c>
      <c r="L19" s="99">
        <f t="shared" si="10"/>
        <v>0</v>
      </c>
      <c r="M19" s="99">
        <f t="shared" si="10"/>
        <v>19</v>
      </c>
      <c r="N19" s="99">
        <f t="shared" si="10"/>
        <v>18</v>
      </c>
      <c r="O19" s="99">
        <f t="shared" si="10"/>
        <v>0</v>
      </c>
      <c r="P19" s="99">
        <f t="shared" si="10"/>
        <v>19</v>
      </c>
      <c r="Q19" s="99">
        <f t="shared" si="10"/>
        <v>3</v>
      </c>
      <c r="R19" s="99">
        <f t="shared" si="10"/>
        <v>3</v>
      </c>
      <c r="S19" s="99">
        <f t="shared" si="10"/>
        <v>3</v>
      </c>
      <c r="T19" s="99">
        <f t="shared" si="10"/>
        <v>6</v>
      </c>
      <c r="U19" s="99">
        <f t="shared" si="10"/>
        <v>0</v>
      </c>
      <c r="V19" s="134">
        <f>(H19+N19+Q19)/(F19+N19+Q19+O19)</f>
        <v>0.4838709677419355</v>
      </c>
      <c r="W19" s="134">
        <f>(I19+J19*2+K19*3+L19*4)/F19</f>
        <v>0.43055555555555558</v>
      </c>
      <c r="X19" s="134">
        <f t="shared" si="6"/>
        <v>0.91442652329749108</v>
      </c>
      <c r="Y19" s="135">
        <f>H19/F19</f>
        <v>0.33333333333333331</v>
      </c>
    </row>
    <row r="20" spans="2:25" ht="18.75" customHeight="1" x14ac:dyDescent="0.25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91"/>
      <c r="W20" s="91"/>
      <c r="X20" s="91"/>
      <c r="Y20" s="91"/>
    </row>
    <row r="21" spans="2:25" ht="18.75" customHeight="1" thickBot="1" x14ac:dyDescent="0.3">
      <c r="V21" s="91"/>
      <c r="W21" s="91"/>
      <c r="X21" s="91"/>
      <c r="Y21" s="103"/>
    </row>
    <row r="22" spans="2:25" ht="18.75" customHeight="1" x14ac:dyDescent="0.3">
      <c r="B22" s="58" t="s">
        <v>12</v>
      </c>
      <c r="C22" s="34" t="s">
        <v>78</v>
      </c>
      <c r="D22" s="34" t="s">
        <v>39</v>
      </c>
      <c r="E22" s="34" t="s">
        <v>40</v>
      </c>
      <c r="F22" s="34" t="s">
        <v>0</v>
      </c>
      <c r="G22" s="34" t="s">
        <v>1</v>
      </c>
      <c r="H22" s="34" t="s">
        <v>2</v>
      </c>
      <c r="I22" s="34" t="s">
        <v>8</v>
      </c>
      <c r="J22" s="34" t="s">
        <v>10</v>
      </c>
      <c r="K22" s="34" t="s">
        <v>41</v>
      </c>
      <c r="L22" s="34" t="s">
        <v>42</v>
      </c>
      <c r="M22" s="34" t="s">
        <v>3</v>
      </c>
      <c r="N22" s="34" t="s">
        <v>4</v>
      </c>
      <c r="O22" s="34" t="s">
        <v>43</v>
      </c>
      <c r="P22" s="34" t="s">
        <v>5</v>
      </c>
      <c r="Q22" s="34" t="s">
        <v>44</v>
      </c>
      <c r="R22" s="34" t="s">
        <v>45</v>
      </c>
      <c r="S22" s="34" t="s">
        <v>46</v>
      </c>
      <c r="T22" s="34" t="s">
        <v>47</v>
      </c>
      <c r="U22" s="34" t="s">
        <v>48</v>
      </c>
      <c r="V22" s="95" t="s">
        <v>49</v>
      </c>
      <c r="W22" s="95" t="s">
        <v>50</v>
      </c>
      <c r="X22" s="95" t="s">
        <v>51</v>
      </c>
      <c r="Y22" s="96" t="s">
        <v>52</v>
      </c>
    </row>
    <row r="23" spans="2:25" ht="15" customHeight="1" x14ac:dyDescent="0.3">
      <c r="B23" s="59" t="s">
        <v>91</v>
      </c>
      <c r="C23" s="10" t="s">
        <v>67</v>
      </c>
      <c r="D23" s="10">
        <f>'May Update'!C15</f>
        <v>7</v>
      </c>
      <c r="E23" s="10">
        <f>'May Update'!D15</f>
        <v>29</v>
      </c>
      <c r="F23" s="10">
        <f>'May Update'!E15</f>
        <v>23</v>
      </c>
      <c r="G23" s="10">
        <f>'May Update'!F15</f>
        <v>12</v>
      </c>
      <c r="H23" s="10">
        <f>'May Update'!G15</f>
        <v>11</v>
      </c>
      <c r="I23" s="10">
        <f>'May Update'!H15</f>
        <v>8</v>
      </c>
      <c r="J23" s="10">
        <f>'May Update'!I15</f>
        <v>3</v>
      </c>
      <c r="K23" s="10">
        <f>'May Update'!J15</f>
        <v>0</v>
      </c>
      <c r="L23" s="10">
        <f>'May Update'!K15</f>
        <v>0</v>
      </c>
      <c r="M23" s="10">
        <f>'May Update'!L15</f>
        <v>6</v>
      </c>
      <c r="N23" s="10">
        <f>'May Update'!M15</f>
        <v>2</v>
      </c>
      <c r="O23" s="10">
        <f>'May Update'!N15</f>
        <v>2</v>
      </c>
      <c r="P23" s="10">
        <f>'May Update'!O15</f>
        <v>4</v>
      </c>
      <c r="Q23" s="10">
        <f>'May Update'!P15</f>
        <v>2</v>
      </c>
      <c r="R23" s="10">
        <f>'May Update'!Q15</f>
        <v>1</v>
      </c>
      <c r="S23" s="10">
        <f>'May Update'!R15</f>
        <v>2</v>
      </c>
      <c r="T23" s="10">
        <f>'May Update'!S15</f>
        <v>4</v>
      </c>
      <c r="U23" s="10">
        <f>'May Update'!T15</f>
        <v>0</v>
      </c>
      <c r="V23" s="71">
        <f>(H23+N23+Q23)/(F23+N23+Q23+O23)</f>
        <v>0.51724137931034486</v>
      </c>
      <c r="W23" s="71">
        <f>(I23+J23*2+K23*3+L23*4)/F23</f>
        <v>0.60869565217391308</v>
      </c>
      <c r="X23" s="46">
        <f t="shared" si="6"/>
        <v>1.1259370314842578</v>
      </c>
      <c r="Y23" s="72">
        <f>H23/F23</f>
        <v>0.47826086956521741</v>
      </c>
    </row>
    <row r="24" spans="2:25" ht="15" customHeight="1" x14ac:dyDescent="0.25">
      <c r="B24" s="56"/>
      <c r="C24" s="10" t="s">
        <v>68</v>
      </c>
      <c r="D24" s="10">
        <f>'June Update'!C15</f>
        <v>7</v>
      </c>
      <c r="E24" s="10">
        <f>'June Update'!D15</f>
        <v>30</v>
      </c>
      <c r="F24" s="10">
        <f>'June Update'!E15</f>
        <v>26</v>
      </c>
      <c r="G24" s="10">
        <f>'June Update'!F15</f>
        <v>4</v>
      </c>
      <c r="H24" s="10">
        <f>'June Update'!G15</f>
        <v>7</v>
      </c>
      <c r="I24" s="10">
        <f>'June Update'!H15</f>
        <v>5</v>
      </c>
      <c r="J24" s="10">
        <f>'June Update'!I15</f>
        <v>1</v>
      </c>
      <c r="K24" s="10">
        <f>'June Update'!J15</f>
        <v>1</v>
      </c>
      <c r="L24" s="10">
        <f>'June Update'!K15</f>
        <v>0</v>
      </c>
      <c r="M24" s="10">
        <f>'June Update'!L15</f>
        <v>7</v>
      </c>
      <c r="N24" s="10">
        <f>'June Update'!M15</f>
        <v>2</v>
      </c>
      <c r="O24" s="10">
        <f>'June Update'!N15</f>
        <v>0</v>
      </c>
      <c r="P24" s="10">
        <f>'June Update'!O15</f>
        <v>9</v>
      </c>
      <c r="Q24" s="10">
        <f>'June Update'!P15</f>
        <v>2</v>
      </c>
      <c r="R24" s="10">
        <f>'June Update'!Q15</f>
        <v>1</v>
      </c>
      <c r="S24" s="10">
        <f>'June Update'!R15</f>
        <v>0</v>
      </c>
      <c r="T24" s="10">
        <f>'June Update'!S15</f>
        <v>2</v>
      </c>
      <c r="U24" s="10">
        <f>'June Update'!T15</f>
        <v>0</v>
      </c>
      <c r="V24" s="71">
        <f>(H24+N24+Q24)/(F24+N24+Q24+O24)</f>
        <v>0.36666666666666664</v>
      </c>
      <c r="W24" s="71">
        <f>(I24+J24*2+K24*3+L24*4)/F24</f>
        <v>0.38461538461538464</v>
      </c>
      <c r="X24" s="71">
        <f t="shared" si="6"/>
        <v>0.75128205128205128</v>
      </c>
      <c r="Y24" s="72">
        <f>H24/F24</f>
        <v>0.26923076923076922</v>
      </c>
    </row>
    <row r="25" spans="2:25" ht="15" customHeight="1" x14ac:dyDescent="0.25">
      <c r="B25" s="56"/>
      <c r="C25" s="10" t="s">
        <v>69</v>
      </c>
      <c r="D25" s="10">
        <f>'July Update'!C14</f>
        <v>4</v>
      </c>
      <c r="E25" s="10">
        <f>'July Update'!D14</f>
        <v>14</v>
      </c>
      <c r="F25" s="10">
        <f>'July Update'!E14</f>
        <v>12</v>
      </c>
      <c r="G25" s="10">
        <f>'July Update'!F14</f>
        <v>1</v>
      </c>
      <c r="H25" s="10">
        <f>'July Update'!G14</f>
        <v>2</v>
      </c>
      <c r="I25" s="10">
        <f>'July Update'!H14</f>
        <v>2</v>
      </c>
      <c r="J25" s="10">
        <f>'July Update'!I14</f>
        <v>0</v>
      </c>
      <c r="K25" s="10">
        <f>'July Update'!J14</f>
        <v>0</v>
      </c>
      <c r="L25" s="10">
        <f>'July Update'!K14</f>
        <v>0</v>
      </c>
      <c r="M25" s="10">
        <f>'July Update'!L14</f>
        <v>2</v>
      </c>
      <c r="N25" s="10">
        <f>'July Update'!M14</f>
        <v>2</v>
      </c>
      <c r="O25" s="10">
        <f>'July Update'!N14</f>
        <v>0</v>
      </c>
      <c r="P25" s="10">
        <f>'July Update'!O14</f>
        <v>3</v>
      </c>
      <c r="Q25" s="10">
        <f>'July Update'!P14</f>
        <v>1</v>
      </c>
      <c r="R25" s="10">
        <f>'July Update'!Q14</f>
        <v>0</v>
      </c>
      <c r="S25" s="10">
        <f>'July Update'!R14</f>
        <v>0</v>
      </c>
      <c r="T25" s="10">
        <f>'July Update'!S14</f>
        <v>0</v>
      </c>
      <c r="U25" s="10">
        <f>'July Update'!T14</f>
        <v>0</v>
      </c>
      <c r="V25" s="71">
        <f>(H25+N25+Q25)/(F25+N25+Q25+O25)</f>
        <v>0.33333333333333331</v>
      </c>
      <c r="W25" s="71">
        <f>(I25+J25*2+K25*3+L25*4)/F25</f>
        <v>0.16666666666666666</v>
      </c>
      <c r="X25" s="71">
        <f t="shared" ref="X25" si="11">V25+W25</f>
        <v>0.5</v>
      </c>
      <c r="Y25" s="72">
        <f>H25/F25</f>
        <v>0.16666666666666666</v>
      </c>
    </row>
    <row r="26" spans="2:25" ht="15" customHeight="1" x14ac:dyDescent="0.25">
      <c r="B26" s="56"/>
      <c r="C26" s="10" t="s">
        <v>70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91"/>
      <c r="W26" s="91"/>
      <c r="X26" s="91"/>
      <c r="Y26" s="92"/>
    </row>
    <row r="27" spans="2:25" ht="15" customHeight="1" x14ac:dyDescent="0.25">
      <c r="B27" s="56"/>
      <c r="C27" s="16" t="s">
        <v>78</v>
      </c>
      <c r="D27" s="16">
        <f t="shared" ref="D27:U27" si="12">SUM(D23:D26)</f>
        <v>18</v>
      </c>
      <c r="E27" s="16">
        <f t="shared" si="12"/>
        <v>73</v>
      </c>
      <c r="F27" s="16">
        <f t="shared" si="12"/>
        <v>61</v>
      </c>
      <c r="G27" s="16">
        <f t="shared" si="12"/>
        <v>17</v>
      </c>
      <c r="H27" s="16">
        <f t="shared" si="12"/>
        <v>20</v>
      </c>
      <c r="I27" s="16">
        <f t="shared" si="12"/>
        <v>15</v>
      </c>
      <c r="J27" s="16">
        <f t="shared" si="12"/>
        <v>4</v>
      </c>
      <c r="K27" s="16">
        <f t="shared" si="12"/>
        <v>1</v>
      </c>
      <c r="L27" s="16">
        <f t="shared" si="12"/>
        <v>0</v>
      </c>
      <c r="M27" s="16">
        <f t="shared" si="12"/>
        <v>15</v>
      </c>
      <c r="N27" s="16">
        <f t="shared" si="12"/>
        <v>6</v>
      </c>
      <c r="O27" s="16">
        <f t="shared" si="12"/>
        <v>2</v>
      </c>
      <c r="P27" s="16">
        <f t="shared" si="12"/>
        <v>16</v>
      </c>
      <c r="Q27" s="16">
        <f t="shared" si="12"/>
        <v>5</v>
      </c>
      <c r="R27" s="16">
        <f t="shared" si="12"/>
        <v>2</v>
      </c>
      <c r="S27" s="16">
        <f t="shared" si="12"/>
        <v>2</v>
      </c>
      <c r="T27" s="16">
        <f t="shared" si="12"/>
        <v>6</v>
      </c>
      <c r="U27" s="16">
        <f t="shared" si="12"/>
        <v>0</v>
      </c>
      <c r="V27" s="132">
        <f>(H27+N27+Q27)/(F27+N27+Q27+O27)</f>
        <v>0.41891891891891891</v>
      </c>
      <c r="W27" s="132">
        <f>(I27+J27*2+K27*3+L27*4)/F27</f>
        <v>0.42622950819672129</v>
      </c>
      <c r="X27" s="132">
        <f t="shared" si="6"/>
        <v>0.8451484271156402</v>
      </c>
      <c r="Y27" s="133">
        <f>H27/F27</f>
        <v>0.32786885245901637</v>
      </c>
    </row>
    <row r="28" spans="2:25" ht="15" customHeight="1" x14ac:dyDescent="0.25">
      <c r="B28" s="5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91"/>
      <c r="W28" s="91"/>
      <c r="X28" s="91"/>
      <c r="Y28" s="92"/>
    </row>
    <row r="29" spans="2:25" ht="15" customHeight="1" x14ac:dyDescent="0.25">
      <c r="B29" s="56"/>
      <c r="C29" s="16" t="s">
        <v>79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91"/>
      <c r="W29" s="91"/>
      <c r="X29" s="91"/>
      <c r="Y29" s="92"/>
    </row>
    <row r="30" spans="2:25" ht="15" customHeight="1" x14ac:dyDescent="0.25">
      <c r="B30" s="56"/>
      <c r="C30" s="10" t="s">
        <v>76</v>
      </c>
      <c r="D30" s="38">
        <v>3</v>
      </c>
      <c r="E30" s="38">
        <v>10</v>
      </c>
      <c r="F30" s="38">
        <v>8</v>
      </c>
      <c r="G30" s="38">
        <v>3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2</v>
      </c>
      <c r="O30" s="38">
        <v>0</v>
      </c>
      <c r="P30" s="38">
        <v>2</v>
      </c>
      <c r="Q30" s="38">
        <v>0</v>
      </c>
      <c r="R30" s="38">
        <v>1</v>
      </c>
      <c r="S30" s="38">
        <v>2</v>
      </c>
      <c r="T30" s="38">
        <v>2</v>
      </c>
      <c r="U30" s="38">
        <v>0</v>
      </c>
      <c r="V30" s="71">
        <f>(H30+N30+Q30)/(F30+N30+Q30+O30)</f>
        <v>0.2</v>
      </c>
      <c r="W30" s="71">
        <f>(I30+J30*2+K30*3+L30*4)/F30</f>
        <v>0</v>
      </c>
      <c r="X30" s="71">
        <f t="shared" si="6"/>
        <v>0.2</v>
      </c>
      <c r="Y30" s="72">
        <f>H30/F30</f>
        <v>0</v>
      </c>
    </row>
    <row r="31" spans="2:25" ht="15" customHeight="1" x14ac:dyDescent="0.25">
      <c r="B31" s="56"/>
      <c r="C31" s="10" t="s">
        <v>94</v>
      </c>
      <c r="D31" s="10">
        <v>4</v>
      </c>
      <c r="E31" s="10">
        <v>14</v>
      </c>
      <c r="F31" s="10">
        <v>10</v>
      </c>
      <c r="G31" s="10">
        <v>1</v>
      </c>
      <c r="H31" s="10">
        <v>1</v>
      </c>
      <c r="I31" s="10">
        <v>0</v>
      </c>
      <c r="J31" s="10">
        <v>1</v>
      </c>
      <c r="K31" s="10">
        <v>0</v>
      </c>
      <c r="L31" s="10">
        <v>0</v>
      </c>
      <c r="M31" s="10">
        <v>2</v>
      </c>
      <c r="N31" s="10">
        <v>2</v>
      </c>
      <c r="O31" s="10">
        <v>0</v>
      </c>
      <c r="P31" s="10">
        <v>4</v>
      </c>
      <c r="Q31" s="10">
        <v>1</v>
      </c>
      <c r="R31" s="10">
        <v>0</v>
      </c>
      <c r="S31" s="10">
        <v>0</v>
      </c>
      <c r="T31" s="10">
        <v>0</v>
      </c>
      <c r="U31" s="10">
        <v>0</v>
      </c>
      <c r="V31" s="130">
        <f>(H31+N31+Q31)/(F31+N31+Q31+O31)</f>
        <v>0.30769230769230771</v>
      </c>
      <c r="W31" s="130">
        <f>(I31+J31*2+K31*3+L31*4)/F31</f>
        <v>0.2</v>
      </c>
      <c r="X31" s="130">
        <f t="shared" si="6"/>
        <v>0.50769230769230766</v>
      </c>
      <c r="Y31" s="131">
        <f>H31/F31</f>
        <v>0.1</v>
      </c>
    </row>
    <row r="32" spans="2:25" ht="15" customHeight="1" x14ac:dyDescent="0.25">
      <c r="B32" s="56"/>
      <c r="C32" s="1" t="s">
        <v>111</v>
      </c>
      <c r="D32" s="10">
        <v>3</v>
      </c>
      <c r="E32" s="10">
        <v>10</v>
      </c>
      <c r="F32" s="10">
        <v>10</v>
      </c>
      <c r="G32" s="10">
        <v>1</v>
      </c>
      <c r="H32" s="10">
        <v>3</v>
      </c>
      <c r="I32" s="10">
        <v>2</v>
      </c>
      <c r="J32" s="10">
        <v>0</v>
      </c>
      <c r="K32" s="10">
        <v>0</v>
      </c>
      <c r="L32" s="10">
        <v>1</v>
      </c>
      <c r="M32" s="10">
        <v>4</v>
      </c>
      <c r="N32" s="10">
        <v>0</v>
      </c>
      <c r="O32" s="10">
        <v>0</v>
      </c>
      <c r="P32" s="10">
        <v>4</v>
      </c>
      <c r="Q32" s="10">
        <v>0</v>
      </c>
      <c r="R32" s="10">
        <v>0</v>
      </c>
      <c r="S32" s="10">
        <v>2</v>
      </c>
      <c r="T32" s="10">
        <v>0</v>
      </c>
      <c r="U32" s="10">
        <v>0</v>
      </c>
      <c r="V32" s="130">
        <f>(H32+N32+Q32)/(F32+N32+Q32+O32)</f>
        <v>0.3</v>
      </c>
      <c r="W32" s="130">
        <f>(I32+J32*2+K32*3+L32*4)/F32</f>
        <v>0.6</v>
      </c>
      <c r="X32" s="130">
        <f t="shared" ref="X32" si="13">V32+W32</f>
        <v>0.89999999999999991</v>
      </c>
      <c r="Y32" s="131">
        <f>H32/F32</f>
        <v>0.3</v>
      </c>
    </row>
    <row r="33" spans="2:25" ht="15" customHeight="1" x14ac:dyDescent="0.25">
      <c r="B33" s="56"/>
      <c r="C33" s="10" t="s">
        <v>80</v>
      </c>
      <c r="D33" s="10">
        <v>2</v>
      </c>
      <c r="E33" s="10">
        <v>8</v>
      </c>
      <c r="F33" s="10">
        <v>8</v>
      </c>
      <c r="G33" s="10">
        <v>2</v>
      </c>
      <c r="H33" s="10">
        <v>1</v>
      </c>
      <c r="I33" s="10">
        <v>0</v>
      </c>
      <c r="J33" s="10">
        <v>1</v>
      </c>
      <c r="K33" s="10">
        <v>0</v>
      </c>
      <c r="L33" s="10">
        <v>0</v>
      </c>
      <c r="M33" s="10">
        <v>3</v>
      </c>
      <c r="N33" s="10">
        <v>0</v>
      </c>
      <c r="O33" s="10">
        <v>0</v>
      </c>
      <c r="P33" s="10">
        <v>2</v>
      </c>
      <c r="Q33" s="10">
        <v>0</v>
      </c>
      <c r="R33" s="10">
        <v>0</v>
      </c>
      <c r="S33" s="10">
        <v>2</v>
      </c>
      <c r="T33" s="10">
        <v>1</v>
      </c>
      <c r="U33" s="10">
        <v>0</v>
      </c>
      <c r="V33" s="130">
        <f>(H33+N33+Q33)/(F33+N33+Q33+O33)</f>
        <v>0.125</v>
      </c>
      <c r="W33" s="130">
        <f>(I33+J33*2+K33*3+L33*4)/F33</f>
        <v>0.25</v>
      </c>
      <c r="X33" s="130">
        <f t="shared" ref="X33" si="14">V33+W33</f>
        <v>0.375</v>
      </c>
      <c r="Y33" s="131">
        <f>H33/F33</f>
        <v>0.125</v>
      </c>
    </row>
    <row r="34" spans="2:25" ht="15" customHeight="1" x14ac:dyDescent="0.25">
      <c r="B34" s="56"/>
      <c r="C34" s="10" t="s">
        <v>77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91"/>
      <c r="W34" s="91"/>
      <c r="X34" s="91"/>
      <c r="Y34" s="92"/>
    </row>
    <row r="35" spans="2:25" ht="15" customHeight="1" x14ac:dyDescent="0.25">
      <c r="B35" s="56"/>
      <c r="C35" s="16" t="s">
        <v>79</v>
      </c>
      <c r="D35" s="16">
        <f>SUM(D30:D34)</f>
        <v>12</v>
      </c>
      <c r="E35" s="16">
        <f>SUM(E30:E34)</f>
        <v>42</v>
      </c>
      <c r="F35" s="16">
        <f>SUM(F30:F34)</f>
        <v>36</v>
      </c>
      <c r="G35" s="16">
        <f>SUM(G30:G34)</f>
        <v>7</v>
      </c>
      <c r="H35" s="16">
        <f>SUM(H30:H34)</f>
        <v>5</v>
      </c>
      <c r="I35" s="16">
        <f>SUM(I30:I34)</f>
        <v>2</v>
      </c>
      <c r="J35" s="16">
        <f>SUM(J30:J34)</f>
        <v>2</v>
      </c>
      <c r="K35" s="16">
        <f>SUM(K30:K34)</f>
        <v>0</v>
      </c>
      <c r="L35" s="16">
        <f>SUM(L30:L34)</f>
        <v>1</v>
      </c>
      <c r="M35" s="16">
        <f>SUM(M30:M34)</f>
        <v>9</v>
      </c>
      <c r="N35" s="16">
        <f>SUM(N30:N34)</f>
        <v>4</v>
      </c>
      <c r="O35" s="16">
        <f>SUM(O30:O34)</f>
        <v>0</v>
      </c>
      <c r="P35" s="16">
        <f>SUM(P30:P34)</f>
        <v>12</v>
      </c>
      <c r="Q35" s="16">
        <f>SUM(Q30:Q34)</f>
        <v>1</v>
      </c>
      <c r="R35" s="16">
        <f>SUM(R30:R34)</f>
        <v>1</v>
      </c>
      <c r="S35" s="16">
        <f>SUM(S30:S34)</f>
        <v>6</v>
      </c>
      <c r="T35" s="16">
        <f>SUM(T30:T34)</f>
        <v>3</v>
      </c>
      <c r="U35" s="16">
        <f>SUM(U30:U34)</f>
        <v>0</v>
      </c>
      <c r="V35" s="132">
        <f>(H35+N35+Q35)/(F35+N35+Q35+O35)</f>
        <v>0.24390243902439024</v>
      </c>
      <c r="W35" s="132">
        <f>(I35+J35*2+K35*3+L35*4)/F35</f>
        <v>0.27777777777777779</v>
      </c>
      <c r="X35" s="132">
        <f t="shared" si="6"/>
        <v>0.52168021680216803</v>
      </c>
      <c r="Y35" s="133">
        <f>H35/F35</f>
        <v>0.1388888888888889</v>
      </c>
    </row>
    <row r="36" spans="2:25" ht="15" customHeight="1" x14ac:dyDescent="0.25">
      <c r="B36" s="5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91"/>
      <c r="W36" s="91"/>
      <c r="X36" s="91"/>
      <c r="Y36" s="92"/>
    </row>
    <row r="37" spans="2:25" ht="15" customHeight="1" thickBot="1" x14ac:dyDescent="0.3">
      <c r="B37" s="36"/>
      <c r="C37" s="17" t="s">
        <v>81</v>
      </c>
      <c r="D37" s="17">
        <f>D27+D35</f>
        <v>30</v>
      </c>
      <c r="E37" s="17">
        <f>E27+E35</f>
        <v>115</v>
      </c>
      <c r="F37" s="17">
        <f>F27+F35</f>
        <v>97</v>
      </c>
      <c r="G37" s="17">
        <f>G27+G35</f>
        <v>24</v>
      </c>
      <c r="H37" s="17">
        <f>H27+H35</f>
        <v>25</v>
      </c>
      <c r="I37" s="17">
        <f>I27+I35</f>
        <v>17</v>
      </c>
      <c r="J37" s="17">
        <f>J27+J35</f>
        <v>6</v>
      </c>
      <c r="K37" s="17">
        <f>K27+K35</f>
        <v>1</v>
      </c>
      <c r="L37" s="17">
        <f>L27+L35</f>
        <v>1</v>
      </c>
      <c r="M37" s="17">
        <f>M27+M35</f>
        <v>24</v>
      </c>
      <c r="N37" s="17">
        <f>N27+N35</f>
        <v>10</v>
      </c>
      <c r="O37" s="17">
        <f>O27+O35</f>
        <v>2</v>
      </c>
      <c r="P37" s="17">
        <f>P27+P35</f>
        <v>28</v>
      </c>
      <c r="Q37" s="17">
        <f>Q27+Q35</f>
        <v>6</v>
      </c>
      <c r="R37" s="17">
        <f>R27+R35</f>
        <v>3</v>
      </c>
      <c r="S37" s="17">
        <f>S27+S35</f>
        <v>8</v>
      </c>
      <c r="T37" s="17">
        <f>T27+T35</f>
        <v>9</v>
      </c>
      <c r="U37" s="17">
        <f>U27+U35</f>
        <v>0</v>
      </c>
      <c r="V37" s="134">
        <f>(H37+N37+Q37)/(F37+N37+Q37+O37)</f>
        <v>0.35652173913043478</v>
      </c>
      <c r="W37" s="134">
        <f>(I37+J37*2+K37*3+L37*4)/F37</f>
        <v>0.37113402061855671</v>
      </c>
      <c r="X37" s="134">
        <f t="shared" si="6"/>
        <v>0.72765575974899144</v>
      </c>
      <c r="Y37" s="135">
        <f>H37/F37</f>
        <v>0.25773195876288657</v>
      </c>
    </row>
    <row r="38" spans="2:25" ht="18.75" customHeight="1" x14ac:dyDescent="0.2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91"/>
      <c r="W38" s="91"/>
      <c r="X38" s="91"/>
      <c r="Y38" s="91"/>
    </row>
    <row r="39" spans="2:25" ht="15.75" thickBot="1" x14ac:dyDescent="0.3">
      <c r="V39" s="91"/>
      <c r="W39" s="91"/>
      <c r="X39" s="91"/>
      <c r="Y39" s="103"/>
    </row>
    <row r="40" spans="2:25" ht="18.75" x14ac:dyDescent="0.3">
      <c r="B40" s="58" t="s">
        <v>13</v>
      </c>
      <c r="C40" s="34" t="s">
        <v>78</v>
      </c>
      <c r="D40" s="34" t="s">
        <v>39</v>
      </c>
      <c r="E40" s="34" t="s">
        <v>40</v>
      </c>
      <c r="F40" s="34" t="s">
        <v>0</v>
      </c>
      <c r="G40" s="34" t="s">
        <v>1</v>
      </c>
      <c r="H40" s="34" t="s">
        <v>2</v>
      </c>
      <c r="I40" s="34" t="s">
        <v>8</v>
      </c>
      <c r="J40" s="34" t="s">
        <v>10</v>
      </c>
      <c r="K40" s="34" t="s">
        <v>41</v>
      </c>
      <c r="L40" s="34" t="s">
        <v>42</v>
      </c>
      <c r="M40" s="34" t="s">
        <v>3</v>
      </c>
      <c r="N40" s="34" t="s">
        <v>4</v>
      </c>
      <c r="O40" s="34" t="s">
        <v>43</v>
      </c>
      <c r="P40" s="34" t="s">
        <v>5</v>
      </c>
      <c r="Q40" s="34" t="s">
        <v>44</v>
      </c>
      <c r="R40" s="34" t="s">
        <v>45</v>
      </c>
      <c r="S40" s="34" t="s">
        <v>46</v>
      </c>
      <c r="T40" s="34" t="s">
        <v>47</v>
      </c>
      <c r="U40" s="34" t="s">
        <v>48</v>
      </c>
      <c r="V40" s="95" t="s">
        <v>49</v>
      </c>
      <c r="W40" s="95" t="s">
        <v>50</v>
      </c>
      <c r="X40" s="95" t="s">
        <v>51</v>
      </c>
      <c r="Y40" s="96" t="s">
        <v>52</v>
      </c>
    </row>
    <row r="41" spans="2:25" ht="15" customHeight="1" x14ac:dyDescent="0.3">
      <c r="B41" s="59" t="s">
        <v>87</v>
      </c>
      <c r="C41" s="10" t="s">
        <v>67</v>
      </c>
      <c r="D41" s="10">
        <f>'May Update'!C16</f>
        <v>6</v>
      </c>
      <c r="E41" s="10">
        <f>'May Update'!D16</f>
        <v>19</v>
      </c>
      <c r="F41" s="10">
        <f>'May Update'!E16</f>
        <v>16</v>
      </c>
      <c r="G41" s="10">
        <f>'May Update'!F16</f>
        <v>1</v>
      </c>
      <c r="H41" s="10">
        <f>'May Update'!G16</f>
        <v>5</v>
      </c>
      <c r="I41" s="10">
        <f>'May Update'!H16</f>
        <v>4</v>
      </c>
      <c r="J41" s="10">
        <f>'May Update'!I16</f>
        <v>1</v>
      </c>
      <c r="K41" s="10">
        <f>'May Update'!J16</f>
        <v>0</v>
      </c>
      <c r="L41" s="10">
        <f>'May Update'!K16</f>
        <v>0</v>
      </c>
      <c r="M41" s="10">
        <f>'May Update'!L16</f>
        <v>2</v>
      </c>
      <c r="N41" s="10">
        <f>'May Update'!M16</f>
        <v>2</v>
      </c>
      <c r="O41" s="10">
        <f>'May Update'!N16</f>
        <v>0</v>
      </c>
      <c r="P41" s="10">
        <f>'May Update'!O16</f>
        <v>1</v>
      </c>
      <c r="Q41" s="10">
        <f>'May Update'!P16</f>
        <v>0</v>
      </c>
      <c r="R41" s="10">
        <f>'May Update'!Q16</f>
        <v>0</v>
      </c>
      <c r="S41" s="10">
        <f>'May Update'!R16</f>
        <v>2</v>
      </c>
      <c r="T41" s="10">
        <f>'May Update'!S16</f>
        <v>1</v>
      </c>
      <c r="U41" s="10">
        <f>'May Update'!T16</f>
        <v>1</v>
      </c>
      <c r="V41" s="71">
        <f>(H41+N41+Q41)/(F41+N41+Q41+O41)</f>
        <v>0.3888888888888889</v>
      </c>
      <c r="W41" s="71">
        <f>(I41+J41*2+K41*3+L41*4)/F41</f>
        <v>0.375</v>
      </c>
      <c r="X41" s="71">
        <f t="shared" si="6"/>
        <v>0.76388888888888884</v>
      </c>
      <c r="Y41" s="72">
        <f>H41/F41</f>
        <v>0.3125</v>
      </c>
    </row>
    <row r="42" spans="2:25" ht="15" customHeight="1" x14ac:dyDescent="0.25">
      <c r="B42" s="56"/>
      <c r="C42" s="10" t="s">
        <v>68</v>
      </c>
      <c r="D42" s="10">
        <f>'June Update'!C16</f>
        <v>6</v>
      </c>
      <c r="E42" s="10">
        <f>'June Update'!D16</f>
        <v>21</v>
      </c>
      <c r="F42" s="10">
        <f>'June Update'!E16</f>
        <v>16</v>
      </c>
      <c r="G42" s="10">
        <f>'June Update'!F16</f>
        <v>2</v>
      </c>
      <c r="H42" s="10">
        <f>'June Update'!G16</f>
        <v>1</v>
      </c>
      <c r="I42" s="10">
        <f>'June Update'!H16</f>
        <v>1</v>
      </c>
      <c r="J42" s="10">
        <f>'June Update'!I16</f>
        <v>0</v>
      </c>
      <c r="K42" s="10">
        <f>'June Update'!J16</f>
        <v>0</v>
      </c>
      <c r="L42" s="10">
        <f>'June Update'!K16</f>
        <v>0</v>
      </c>
      <c r="M42" s="10">
        <f>'June Update'!L16</f>
        <v>2</v>
      </c>
      <c r="N42" s="10">
        <f>'June Update'!M16</f>
        <v>2</v>
      </c>
      <c r="O42" s="10">
        <f>'June Update'!N16</f>
        <v>1</v>
      </c>
      <c r="P42" s="10">
        <f>'June Update'!O16</f>
        <v>3</v>
      </c>
      <c r="Q42" s="10">
        <f>'June Update'!P16</f>
        <v>2</v>
      </c>
      <c r="R42" s="10">
        <f>'June Update'!Q16</f>
        <v>2</v>
      </c>
      <c r="S42" s="10">
        <f>'June Update'!R16</f>
        <v>1</v>
      </c>
      <c r="T42" s="10">
        <f>'June Update'!S16</f>
        <v>3</v>
      </c>
      <c r="U42" s="10">
        <f>'June Update'!T16</f>
        <v>0</v>
      </c>
      <c r="V42" s="71">
        <f>(H42+N42+Q42)/(F42+N42+Q42+O42)</f>
        <v>0.23809523809523808</v>
      </c>
      <c r="W42" s="71">
        <f>(I42+J42*2+K42*3+L42*4)/F42</f>
        <v>6.25E-2</v>
      </c>
      <c r="X42" s="71">
        <f t="shared" si="6"/>
        <v>0.30059523809523808</v>
      </c>
      <c r="Y42" s="72">
        <f>H42/F42</f>
        <v>6.25E-2</v>
      </c>
    </row>
    <row r="43" spans="2:25" ht="15" customHeight="1" x14ac:dyDescent="0.25">
      <c r="B43" s="56"/>
      <c r="C43" s="10" t="s">
        <v>69</v>
      </c>
      <c r="D43" s="10">
        <f>'July Update'!C15</f>
        <v>3</v>
      </c>
      <c r="E43" s="10">
        <f>'July Update'!D15</f>
        <v>11</v>
      </c>
      <c r="F43" s="10">
        <f>'July Update'!E15</f>
        <v>11</v>
      </c>
      <c r="G43" s="10">
        <f>'July Update'!F15</f>
        <v>0</v>
      </c>
      <c r="H43" s="10">
        <f>'July Update'!G15</f>
        <v>4</v>
      </c>
      <c r="I43" s="10">
        <f>'July Update'!H15</f>
        <v>4</v>
      </c>
      <c r="J43" s="10">
        <f>'July Update'!I15</f>
        <v>1</v>
      </c>
      <c r="K43" s="10">
        <f>'July Update'!J15</f>
        <v>0</v>
      </c>
      <c r="L43" s="10">
        <f>'July Update'!K15</f>
        <v>0</v>
      </c>
      <c r="M43" s="10">
        <v>2</v>
      </c>
      <c r="N43" s="10">
        <f>'July Update'!M15</f>
        <v>0</v>
      </c>
      <c r="O43" s="10">
        <f>'July Update'!N15</f>
        <v>0</v>
      </c>
      <c r="P43" s="10">
        <f>'July Update'!O15</f>
        <v>1</v>
      </c>
      <c r="Q43" s="10">
        <f>'July Update'!P15</f>
        <v>0</v>
      </c>
      <c r="R43" s="10">
        <f>'July Update'!Q15</f>
        <v>1</v>
      </c>
      <c r="S43" s="10">
        <f>'July Update'!R15</f>
        <v>0</v>
      </c>
      <c r="T43" s="10">
        <f>'July Update'!S15</f>
        <v>1</v>
      </c>
      <c r="U43" s="10">
        <f>'July Update'!T15</f>
        <v>0</v>
      </c>
      <c r="V43" s="71">
        <f>(H43+N43+Q43)/(F43+N43+Q43+O43)</f>
        <v>0.36363636363636365</v>
      </c>
      <c r="W43" s="71">
        <f>(I43+J43*2+K43*3+L43*4)/F43</f>
        <v>0.54545454545454541</v>
      </c>
      <c r="X43" s="71">
        <f t="shared" ref="X43" si="15">V43+W43</f>
        <v>0.90909090909090906</v>
      </c>
      <c r="Y43" s="72">
        <f>H43/F43</f>
        <v>0.36363636363636365</v>
      </c>
    </row>
    <row r="44" spans="2:25" ht="15" customHeight="1" x14ac:dyDescent="0.25">
      <c r="B44" s="56"/>
      <c r="C44" s="10" t="s">
        <v>70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91"/>
      <c r="W44" s="91"/>
      <c r="X44" s="91"/>
      <c r="Y44" s="92"/>
    </row>
    <row r="45" spans="2:25" ht="15" customHeight="1" x14ac:dyDescent="0.25">
      <c r="B45" s="56"/>
      <c r="C45" s="16" t="s">
        <v>78</v>
      </c>
      <c r="D45" s="16">
        <f t="shared" ref="D45:U45" si="16">SUM(D41:D44)</f>
        <v>15</v>
      </c>
      <c r="E45" s="16">
        <f t="shared" si="16"/>
        <v>51</v>
      </c>
      <c r="F45" s="16">
        <f t="shared" si="16"/>
        <v>43</v>
      </c>
      <c r="G45" s="16">
        <f t="shared" si="16"/>
        <v>3</v>
      </c>
      <c r="H45" s="16">
        <f t="shared" si="16"/>
        <v>10</v>
      </c>
      <c r="I45" s="16">
        <f t="shared" si="16"/>
        <v>9</v>
      </c>
      <c r="J45" s="16">
        <f t="shared" si="16"/>
        <v>2</v>
      </c>
      <c r="K45" s="16">
        <f t="shared" si="16"/>
        <v>0</v>
      </c>
      <c r="L45" s="16">
        <f t="shared" si="16"/>
        <v>0</v>
      </c>
      <c r="M45" s="16">
        <f t="shared" si="16"/>
        <v>6</v>
      </c>
      <c r="N45" s="16">
        <f t="shared" si="16"/>
        <v>4</v>
      </c>
      <c r="O45" s="16">
        <f t="shared" si="16"/>
        <v>1</v>
      </c>
      <c r="P45" s="16">
        <f t="shared" si="16"/>
        <v>5</v>
      </c>
      <c r="Q45" s="16">
        <f t="shared" si="16"/>
        <v>2</v>
      </c>
      <c r="R45" s="16">
        <f t="shared" si="16"/>
        <v>3</v>
      </c>
      <c r="S45" s="16">
        <f t="shared" si="16"/>
        <v>3</v>
      </c>
      <c r="T45" s="16">
        <f t="shared" si="16"/>
        <v>5</v>
      </c>
      <c r="U45" s="16">
        <f t="shared" si="16"/>
        <v>1</v>
      </c>
      <c r="V45" s="132">
        <f>(H45+N45+Q45)/(F45+N45+Q45+O45)</f>
        <v>0.32</v>
      </c>
      <c r="W45" s="132">
        <f>(I45+J45*2+K45*3+L45*4)/F45</f>
        <v>0.30232558139534882</v>
      </c>
      <c r="X45" s="132">
        <f t="shared" si="6"/>
        <v>0.62232558139534877</v>
      </c>
      <c r="Y45" s="133">
        <f>H45/F45</f>
        <v>0.23255813953488372</v>
      </c>
    </row>
    <row r="46" spans="2:25" ht="15" customHeight="1" x14ac:dyDescent="0.25">
      <c r="B46" s="5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91"/>
      <c r="W46" s="91"/>
      <c r="X46" s="91"/>
      <c r="Y46" s="92"/>
    </row>
    <row r="47" spans="2:25" ht="15" customHeight="1" x14ac:dyDescent="0.25">
      <c r="B47" s="56"/>
      <c r="C47" s="16" t="s">
        <v>79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91"/>
      <c r="W47" s="91"/>
      <c r="X47" s="91"/>
      <c r="Y47" s="92"/>
    </row>
    <row r="48" spans="2:25" ht="15" customHeight="1" x14ac:dyDescent="0.25">
      <c r="B48" s="56"/>
      <c r="C48" s="10" t="s">
        <v>76</v>
      </c>
      <c r="D48" s="38">
        <v>3</v>
      </c>
      <c r="E48" s="38">
        <v>7</v>
      </c>
      <c r="F48" s="38">
        <v>5</v>
      </c>
      <c r="G48" s="38">
        <v>2</v>
      </c>
      <c r="H48" s="38">
        <v>2</v>
      </c>
      <c r="I48" s="38">
        <v>2</v>
      </c>
      <c r="J48" s="38">
        <v>0</v>
      </c>
      <c r="K48" s="38">
        <v>0</v>
      </c>
      <c r="L48" s="38">
        <v>0</v>
      </c>
      <c r="M48" s="38">
        <v>3</v>
      </c>
      <c r="N48" s="38">
        <v>1</v>
      </c>
      <c r="O48" s="38">
        <v>0</v>
      </c>
      <c r="P48" s="38">
        <v>1</v>
      </c>
      <c r="Q48" s="38">
        <v>1</v>
      </c>
      <c r="R48" s="38">
        <v>0</v>
      </c>
      <c r="S48" s="38">
        <v>0</v>
      </c>
      <c r="T48" s="38">
        <v>0</v>
      </c>
      <c r="U48" s="38">
        <v>0</v>
      </c>
      <c r="V48" s="71">
        <f>(H48+N48+Q48)/(F48+N48+Q48+O48)</f>
        <v>0.5714285714285714</v>
      </c>
      <c r="W48" s="71">
        <f>(I48+J48*2+K48*3+L48*4)/F48</f>
        <v>0.4</v>
      </c>
      <c r="X48" s="71">
        <f t="shared" si="6"/>
        <v>0.97142857142857142</v>
      </c>
      <c r="Y48" s="72">
        <f>H48/F48</f>
        <v>0.4</v>
      </c>
    </row>
    <row r="49" spans="2:25" ht="15" customHeight="1" x14ac:dyDescent="0.25">
      <c r="B49" s="56"/>
      <c r="C49" s="10" t="s">
        <v>94</v>
      </c>
      <c r="D49" s="10">
        <v>3</v>
      </c>
      <c r="E49" s="10">
        <v>11</v>
      </c>
      <c r="F49" s="10">
        <v>11</v>
      </c>
      <c r="G49" s="10">
        <v>1</v>
      </c>
      <c r="H49" s="10">
        <v>2</v>
      </c>
      <c r="I49" s="10">
        <v>1</v>
      </c>
      <c r="J49" s="10">
        <v>1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1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71">
        <f>(H49+N49+Q49)/(F49+N49+Q49+O49)</f>
        <v>0.18181818181818182</v>
      </c>
      <c r="W49" s="71">
        <f>(I49+J49*2+K49*3+L49*4)/F49</f>
        <v>0.27272727272727271</v>
      </c>
      <c r="X49" s="71">
        <f t="shared" ref="X49" si="17">V49+W49</f>
        <v>0.45454545454545453</v>
      </c>
      <c r="Y49" s="72">
        <f>H49/F49</f>
        <v>0.18181818181818182</v>
      </c>
    </row>
    <row r="50" spans="2:25" ht="15" customHeight="1" x14ac:dyDescent="0.25">
      <c r="B50" s="56"/>
      <c r="C50" s="1" t="s">
        <v>111</v>
      </c>
      <c r="D50" s="10">
        <v>3</v>
      </c>
      <c r="E50" s="10">
        <v>13</v>
      </c>
      <c r="F50" s="10">
        <v>11</v>
      </c>
      <c r="G50" s="10">
        <v>4</v>
      </c>
      <c r="H50" s="10">
        <v>3</v>
      </c>
      <c r="I50" s="10">
        <v>1</v>
      </c>
      <c r="J50" s="10">
        <v>2</v>
      </c>
      <c r="K50" s="10">
        <v>0</v>
      </c>
      <c r="L50" s="10">
        <v>0</v>
      </c>
      <c r="M50" s="10">
        <v>2</v>
      </c>
      <c r="N50" s="10">
        <v>2</v>
      </c>
      <c r="O50" s="10">
        <v>0</v>
      </c>
      <c r="P50" s="10">
        <v>1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71">
        <f>(H50+N50+Q50)/(F50+N50+Q50+O50)</f>
        <v>0.38461538461538464</v>
      </c>
      <c r="W50" s="71">
        <f>(I50+J50*2+K50*3+L50*4)/F50</f>
        <v>0.45454545454545453</v>
      </c>
      <c r="X50" s="71">
        <f t="shared" ref="X50" si="18">V50+W50</f>
        <v>0.83916083916083917</v>
      </c>
      <c r="Y50" s="72">
        <f>H50/F50</f>
        <v>0.27272727272727271</v>
      </c>
    </row>
    <row r="51" spans="2:25" ht="15" customHeight="1" x14ac:dyDescent="0.25">
      <c r="B51" s="56"/>
      <c r="C51" s="10" t="s">
        <v>80</v>
      </c>
      <c r="D51" s="10">
        <v>2</v>
      </c>
      <c r="E51" s="10">
        <v>8</v>
      </c>
      <c r="F51" s="10">
        <v>7</v>
      </c>
      <c r="G51" s="10">
        <v>3</v>
      </c>
      <c r="H51" s="10">
        <v>3</v>
      </c>
      <c r="I51" s="10">
        <v>3</v>
      </c>
      <c r="J51" s="10">
        <v>0</v>
      </c>
      <c r="K51" s="10">
        <v>0</v>
      </c>
      <c r="L51" s="10">
        <v>0</v>
      </c>
      <c r="M51" s="10">
        <v>3</v>
      </c>
      <c r="N51" s="10">
        <v>1</v>
      </c>
      <c r="O51" s="10">
        <v>0</v>
      </c>
      <c r="P51" s="10">
        <v>0</v>
      </c>
      <c r="Q51" s="10">
        <v>0</v>
      </c>
      <c r="R51" s="10">
        <v>1</v>
      </c>
      <c r="S51" s="10">
        <v>0</v>
      </c>
      <c r="T51" s="10">
        <v>0</v>
      </c>
      <c r="U51" s="10">
        <v>0</v>
      </c>
      <c r="V51" s="71">
        <f>(H51+N51+Q51)/(F51+N51+Q51+O51)</f>
        <v>0.5</v>
      </c>
      <c r="W51" s="71">
        <f>(I51+J51*2+K51*3+L51*4)/F51</f>
        <v>0.42857142857142855</v>
      </c>
      <c r="X51" s="71">
        <f t="shared" ref="X51" si="19">V51+W51</f>
        <v>0.9285714285714286</v>
      </c>
      <c r="Y51" s="72">
        <f>H51/F51</f>
        <v>0.42857142857142855</v>
      </c>
    </row>
    <row r="52" spans="2:25" ht="15" customHeight="1" x14ac:dyDescent="0.25">
      <c r="B52" s="56"/>
      <c r="C52" s="10" t="s">
        <v>103</v>
      </c>
      <c r="D52" s="10">
        <v>5</v>
      </c>
      <c r="E52" s="10">
        <v>20</v>
      </c>
      <c r="F52" s="10">
        <v>17</v>
      </c>
      <c r="G52" s="10">
        <v>1</v>
      </c>
      <c r="H52" s="10">
        <v>6</v>
      </c>
      <c r="I52" s="10">
        <v>6</v>
      </c>
      <c r="J52" s="10">
        <v>0</v>
      </c>
      <c r="K52" s="10">
        <v>0</v>
      </c>
      <c r="L52" s="10">
        <v>0</v>
      </c>
      <c r="M52" s="10">
        <v>3</v>
      </c>
      <c r="N52" s="10">
        <v>1</v>
      </c>
      <c r="O52" s="10">
        <v>0</v>
      </c>
      <c r="P52" s="10">
        <v>2</v>
      </c>
      <c r="Q52" s="10">
        <v>1</v>
      </c>
      <c r="R52" s="10">
        <v>0</v>
      </c>
      <c r="S52" s="10">
        <v>2</v>
      </c>
      <c r="T52" s="10">
        <v>1</v>
      </c>
      <c r="U52" s="10">
        <v>0</v>
      </c>
      <c r="V52" s="71">
        <f>(H52+N52+Q52)/(F52+N52+Q52+O52)</f>
        <v>0.42105263157894735</v>
      </c>
      <c r="W52" s="71">
        <f>(I52+J52*2+K52*3+L52*4)/F52</f>
        <v>0.35294117647058826</v>
      </c>
      <c r="X52" s="71">
        <f t="shared" ref="X52" si="20">V52+W52</f>
        <v>0.77399380804953566</v>
      </c>
      <c r="Y52" s="72">
        <f>H52/F52</f>
        <v>0.35294117647058826</v>
      </c>
    </row>
    <row r="53" spans="2:25" ht="15" customHeight="1" x14ac:dyDescent="0.25">
      <c r="B53" s="56"/>
      <c r="C53" s="10" t="s">
        <v>77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91"/>
      <c r="W53" s="91"/>
      <c r="X53" s="91"/>
      <c r="Y53" s="92"/>
    </row>
    <row r="54" spans="2:25" ht="15" customHeight="1" x14ac:dyDescent="0.25">
      <c r="B54" s="56"/>
      <c r="C54" s="16" t="s">
        <v>79</v>
      </c>
      <c r="D54" s="16">
        <f t="shared" ref="D54:U54" si="21">SUM(D48:D53)</f>
        <v>16</v>
      </c>
      <c r="E54" s="16">
        <f t="shared" si="21"/>
        <v>59</v>
      </c>
      <c r="F54" s="16">
        <f t="shared" si="21"/>
        <v>51</v>
      </c>
      <c r="G54" s="16">
        <f t="shared" si="21"/>
        <v>11</v>
      </c>
      <c r="H54" s="16">
        <f t="shared" si="21"/>
        <v>16</v>
      </c>
      <c r="I54" s="16">
        <f t="shared" si="21"/>
        <v>13</v>
      </c>
      <c r="J54" s="16">
        <f t="shared" si="21"/>
        <v>3</v>
      </c>
      <c r="K54" s="16">
        <f t="shared" si="21"/>
        <v>0</v>
      </c>
      <c r="L54" s="16">
        <f t="shared" si="21"/>
        <v>0</v>
      </c>
      <c r="M54" s="16">
        <f t="shared" si="21"/>
        <v>11</v>
      </c>
      <c r="N54" s="16">
        <f t="shared" si="21"/>
        <v>5</v>
      </c>
      <c r="O54" s="16">
        <f t="shared" si="21"/>
        <v>0</v>
      </c>
      <c r="P54" s="16">
        <f t="shared" si="21"/>
        <v>5</v>
      </c>
      <c r="Q54" s="16">
        <f t="shared" si="21"/>
        <v>2</v>
      </c>
      <c r="R54" s="16">
        <f t="shared" si="21"/>
        <v>1</v>
      </c>
      <c r="S54" s="16">
        <f t="shared" si="21"/>
        <v>2</v>
      </c>
      <c r="T54" s="16">
        <f t="shared" si="21"/>
        <v>1</v>
      </c>
      <c r="U54" s="16">
        <f t="shared" si="21"/>
        <v>0</v>
      </c>
      <c r="V54" s="132">
        <f>(H54+N54+Q54)/(F54+N54+Q54+O54)</f>
        <v>0.39655172413793105</v>
      </c>
      <c r="W54" s="132">
        <f>(I54+J54*2+K54*3+L54*4)/F54</f>
        <v>0.37254901960784315</v>
      </c>
      <c r="X54" s="132">
        <f t="shared" si="6"/>
        <v>0.7691007437457742</v>
      </c>
      <c r="Y54" s="133">
        <f>H54/F54</f>
        <v>0.31372549019607843</v>
      </c>
    </row>
    <row r="55" spans="2:25" ht="15" customHeight="1" x14ac:dyDescent="0.25">
      <c r="B55" s="5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91"/>
      <c r="W55" s="91"/>
      <c r="X55" s="91"/>
      <c r="Y55" s="92"/>
    </row>
    <row r="56" spans="2:25" ht="15" customHeight="1" thickBot="1" x14ac:dyDescent="0.3">
      <c r="B56" s="36"/>
      <c r="C56" s="17" t="s">
        <v>81</v>
      </c>
      <c r="D56" s="17">
        <f t="shared" ref="D56:U56" si="22">D45+D54</f>
        <v>31</v>
      </c>
      <c r="E56" s="17">
        <f t="shared" si="22"/>
        <v>110</v>
      </c>
      <c r="F56" s="17">
        <f t="shared" si="22"/>
        <v>94</v>
      </c>
      <c r="G56" s="17">
        <f t="shared" si="22"/>
        <v>14</v>
      </c>
      <c r="H56" s="17">
        <f t="shared" si="22"/>
        <v>26</v>
      </c>
      <c r="I56" s="17">
        <f t="shared" si="22"/>
        <v>22</v>
      </c>
      <c r="J56" s="17">
        <f t="shared" si="22"/>
        <v>5</v>
      </c>
      <c r="K56" s="17">
        <f t="shared" si="22"/>
        <v>0</v>
      </c>
      <c r="L56" s="17">
        <f t="shared" si="22"/>
        <v>0</v>
      </c>
      <c r="M56" s="17">
        <f t="shared" si="22"/>
        <v>17</v>
      </c>
      <c r="N56" s="17">
        <f t="shared" si="22"/>
        <v>9</v>
      </c>
      <c r="O56" s="17">
        <f t="shared" si="22"/>
        <v>1</v>
      </c>
      <c r="P56" s="17">
        <f t="shared" si="22"/>
        <v>10</v>
      </c>
      <c r="Q56" s="17">
        <f t="shared" si="22"/>
        <v>4</v>
      </c>
      <c r="R56" s="17">
        <f t="shared" si="22"/>
        <v>4</v>
      </c>
      <c r="S56" s="17">
        <f t="shared" si="22"/>
        <v>5</v>
      </c>
      <c r="T56" s="17">
        <f t="shared" si="22"/>
        <v>6</v>
      </c>
      <c r="U56" s="17">
        <f t="shared" si="22"/>
        <v>1</v>
      </c>
      <c r="V56" s="134">
        <f>(H56+N56+Q56)/(F56+N56+Q56+O56)</f>
        <v>0.3611111111111111</v>
      </c>
      <c r="W56" s="134">
        <f>(I56+J56*2+K56*3+L56*4)/F56</f>
        <v>0.34042553191489361</v>
      </c>
      <c r="X56" s="134">
        <f t="shared" si="6"/>
        <v>0.70153664302600471</v>
      </c>
      <c r="Y56" s="135">
        <f>H56/F56</f>
        <v>0.27659574468085107</v>
      </c>
    </row>
    <row r="57" spans="2:25" x14ac:dyDescent="0.25">
      <c r="V57" s="91"/>
      <c r="W57" s="91"/>
      <c r="X57" s="91"/>
      <c r="Y57" s="91"/>
    </row>
    <row r="58" spans="2:25" ht="15.75" thickBot="1" x14ac:dyDescent="0.3">
      <c r="V58" s="91"/>
      <c r="W58" s="91"/>
      <c r="X58" s="91"/>
      <c r="Y58" s="103"/>
    </row>
    <row r="59" spans="2:25" ht="18.75" x14ac:dyDescent="0.3">
      <c r="B59" s="58" t="s">
        <v>11</v>
      </c>
      <c r="C59" s="34" t="s">
        <v>78</v>
      </c>
      <c r="D59" s="34" t="s">
        <v>39</v>
      </c>
      <c r="E59" s="34" t="s">
        <v>40</v>
      </c>
      <c r="F59" s="34" t="s">
        <v>0</v>
      </c>
      <c r="G59" s="34" t="s">
        <v>1</v>
      </c>
      <c r="H59" s="34" t="s">
        <v>2</v>
      </c>
      <c r="I59" s="34" t="s">
        <v>8</v>
      </c>
      <c r="J59" s="34" t="s">
        <v>10</v>
      </c>
      <c r="K59" s="34" t="s">
        <v>41</v>
      </c>
      <c r="L59" s="34" t="s">
        <v>42</v>
      </c>
      <c r="M59" s="34" t="s">
        <v>3</v>
      </c>
      <c r="N59" s="34" t="s">
        <v>4</v>
      </c>
      <c r="O59" s="34" t="s">
        <v>43</v>
      </c>
      <c r="P59" s="34" t="s">
        <v>5</v>
      </c>
      <c r="Q59" s="34" t="s">
        <v>44</v>
      </c>
      <c r="R59" s="34" t="s">
        <v>45</v>
      </c>
      <c r="S59" s="34" t="s">
        <v>46</v>
      </c>
      <c r="T59" s="34" t="s">
        <v>47</v>
      </c>
      <c r="U59" s="34" t="s">
        <v>48</v>
      </c>
      <c r="V59" s="95" t="s">
        <v>49</v>
      </c>
      <c r="W59" s="95" t="s">
        <v>50</v>
      </c>
      <c r="X59" s="95" t="s">
        <v>51</v>
      </c>
      <c r="Y59" s="96" t="s">
        <v>52</v>
      </c>
    </row>
    <row r="60" spans="2:25" ht="15" customHeight="1" x14ac:dyDescent="0.3">
      <c r="B60" s="59" t="s">
        <v>89</v>
      </c>
      <c r="C60" s="10" t="s">
        <v>67</v>
      </c>
      <c r="D60" s="10">
        <f>'May Update'!C17</f>
        <v>8</v>
      </c>
      <c r="E60" s="10">
        <f>'May Update'!D17</f>
        <v>30</v>
      </c>
      <c r="F60" s="10">
        <f>'May Update'!E17</f>
        <v>24</v>
      </c>
      <c r="G60" s="10">
        <f>'May Update'!F17</f>
        <v>4</v>
      </c>
      <c r="H60" s="10">
        <f>'May Update'!G17</f>
        <v>7</v>
      </c>
      <c r="I60" s="10">
        <f>'May Update'!H17</f>
        <v>5</v>
      </c>
      <c r="J60" s="10">
        <f>'May Update'!I17</f>
        <v>1</v>
      </c>
      <c r="K60" s="10">
        <f>'May Update'!J17</f>
        <v>0</v>
      </c>
      <c r="L60" s="10">
        <f>'May Update'!K17</f>
        <v>1</v>
      </c>
      <c r="M60" s="10">
        <f>'May Update'!L17</f>
        <v>7</v>
      </c>
      <c r="N60" s="10">
        <f>'May Update'!M17</f>
        <v>3</v>
      </c>
      <c r="O60" s="10">
        <f>'May Update'!N17</f>
        <v>0</v>
      </c>
      <c r="P60" s="10">
        <f>'May Update'!O17</f>
        <v>1</v>
      </c>
      <c r="Q60" s="10">
        <f>'May Update'!P17</f>
        <v>1</v>
      </c>
      <c r="R60" s="10">
        <f>'May Update'!Q17</f>
        <v>3</v>
      </c>
      <c r="S60" s="10">
        <f>'May Update'!R17</f>
        <v>2</v>
      </c>
      <c r="T60" s="10">
        <f>'May Update'!S17</f>
        <v>1</v>
      </c>
      <c r="U60" s="10">
        <f>'May Update'!T17</f>
        <v>0</v>
      </c>
      <c r="V60" s="71">
        <f>(H60+N60+Q60)/(F60+N60+Q60+O60)</f>
        <v>0.39285714285714285</v>
      </c>
      <c r="W60" s="71">
        <f>(I60+J60*2+K60*3+L60*4)/F60</f>
        <v>0.45833333333333331</v>
      </c>
      <c r="X60" s="71">
        <f t="shared" si="6"/>
        <v>0.85119047619047616</v>
      </c>
      <c r="Y60" s="72">
        <f>H60/F60</f>
        <v>0.29166666666666669</v>
      </c>
    </row>
    <row r="61" spans="2:25" ht="15" customHeight="1" x14ac:dyDescent="0.25">
      <c r="B61" s="56"/>
      <c r="C61" s="10" t="s">
        <v>68</v>
      </c>
      <c r="D61" s="10">
        <f>'June Update'!C17</f>
        <v>4</v>
      </c>
      <c r="E61" s="10">
        <f>'June Update'!D17</f>
        <v>10</v>
      </c>
      <c r="F61" s="10">
        <f>'June Update'!E17</f>
        <v>8</v>
      </c>
      <c r="G61" s="10">
        <f>'June Update'!F17</f>
        <v>3</v>
      </c>
      <c r="H61" s="10">
        <f>'June Update'!G17</f>
        <v>5</v>
      </c>
      <c r="I61" s="10">
        <f>'June Update'!H17</f>
        <v>5</v>
      </c>
      <c r="J61" s="10">
        <f>'June Update'!I17</f>
        <v>0</v>
      </c>
      <c r="K61" s="10">
        <f>'June Update'!J17</f>
        <v>0</v>
      </c>
      <c r="L61" s="10">
        <f>'June Update'!K17</f>
        <v>0</v>
      </c>
      <c r="M61" s="10">
        <f>'June Update'!L17</f>
        <v>5</v>
      </c>
      <c r="N61" s="10">
        <f>'June Update'!M17</f>
        <v>2</v>
      </c>
      <c r="O61" s="10">
        <f>'June Update'!N17</f>
        <v>0</v>
      </c>
      <c r="P61" s="10">
        <f>'June Update'!O17</f>
        <v>1</v>
      </c>
      <c r="Q61" s="10">
        <f>'June Update'!P17</f>
        <v>0</v>
      </c>
      <c r="R61" s="10">
        <f>'June Update'!Q17</f>
        <v>0</v>
      </c>
      <c r="S61" s="10">
        <f>'June Update'!R17</f>
        <v>0</v>
      </c>
      <c r="T61" s="10">
        <f>'June Update'!S17</f>
        <v>0</v>
      </c>
      <c r="U61" s="10">
        <f>'June Update'!T17</f>
        <v>0</v>
      </c>
      <c r="V61" s="71">
        <f>(H61+N61+Q61)/(F61+N61+Q61+O61)</f>
        <v>0.7</v>
      </c>
      <c r="W61" s="71">
        <f>(I61+J61*2+K61*3+L61*4)/F61</f>
        <v>0.625</v>
      </c>
      <c r="X61" s="46">
        <f t="shared" si="6"/>
        <v>1.325</v>
      </c>
      <c r="Y61" s="72">
        <f>H61/F61</f>
        <v>0.625</v>
      </c>
    </row>
    <row r="62" spans="2:25" ht="15" customHeight="1" x14ac:dyDescent="0.25">
      <c r="B62" s="56"/>
      <c r="C62" s="10" t="s">
        <v>69</v>
      </c>
      <c r="D62" s="10">
        <f>'July Update'!C16</f>
        <v>4</v>
      </c>
      <c r="E62" s="10">
        <f>'July Update'!D16</f>
        <v>10</v>
      </c>
      <c r="F62" s="10">
        <f>'July Update'!E16</f>
        <v>11</v>
      </c>
      <c r="G62" s="10">
        <f>'July Update'!F16</f>
        <v>2</v>
      </c>
      <c r="H62" s="10">
        <f>'July Update'!G16</f>
        <v>4</v>
      </c>
      <c r="I62" s="10">
        <f>'July Update'!H16</f>
        <v>3</v>
      </c>
      <c r="J62" s="10">
        <f>'July Update'!I16</f>
        <v>1</v>
      </c>
      <c r="K62" s="10">
        <f>'July Update'!J16</f>
        <v>0</v>
      </c>
      <c r="L62" s="10">
        <f>'July Update'!K16</f>
        <v>0</v>
      </c>
      <c r="M62" s="10">
        <f>'July Update'!L16</f>
        <v>3</v>
      </c>
      <c r="N62" s="10">
        <f>'July Update'!M16</f>
        <v>0</v>
      </c>
      <c r="O62" s="10">
        <f>'July Update'!N16</f>
        <v>0</v>
      </c>
      <c r="P62" s="10">
        <f>'July Update'!O16</f>
        <v>3</v>
      </c>
      <c r="Q62" s="10">
        <f>'July Update'!P16</f>
        <v>0</v>
      </c>
      <c r="R62" s="10">
        <f>'July Update'!Q16</f>
        <v>0</v>
      </c>
      <c r="S62" s="10">
        <f>'July Update'!R16</f>
        <v>2</v>
      </c>
      <c r="T62" s="10">
        <f>'July Update'!S16</f>
        <v>0</v>
      </c>
      <c r="U62" s="10">
        <f>'July Update'!T16</f>
        <v>0</v>
      </c>
      <c r="V62" s="71">
        <f>(H62+N62+Q62)/(F62+N62+Q62+O62)</f>
        <v>0.36363636363636365</v>
      </c>
      <c r="W62" s="71">
        <f>(I62+J62*2+K62*3+L62*4)/F62</f>
        <v>0.45454545454545453</v>
      </c>
      <c r="X62" s="71">
        <f t="shared" ref="X62" si="23">V62+W62</f>
        <v>0.81818181818181812</v>
      </c>
      <c r="Y62" s="72">
        <f>H62/F62</f>
        <v>0.36363636363636365</v>
      </c>
    </row>
    <row r="63" spans="2:25" x14ac:dyDescent="0.25">
      <c r="B63" s="56"/>
      <c r="C63" s="10" t="s">
        <v>70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91"/>
      <c r="W63" s="91"/>
      <c r="X63" s="91"/>
      <c r="Y63" s="92"/>
    </row>
    <row r="64" spans="2:25" x14ac:dyDescent="0.25">
      <c r="B64" s="56"/>
      <c r="C64" s="16" t="s">
        <v>78</v>
      </c>
      <c r="D64" s="16">
        <f t="shared" ref="D64:U64" si="24">SUM(D60:D63)</f>
        <v>16</v>
      </c>
      <c r="E64" s="16">
        <f t="shared" si="24"/>
        <v>50</v>
      </c>
      <c r="F64" s="16">
        <f t="shared" si="24"/>
        <v>43</v>
      </c>
      <c r="G64" s="16">
        <f t="shared" si="24"/>
        <v>9</v>
      </c>
      <c r="H64" s="16">
        <f t="shared" si="24"/>
        <v>16</v>
      </c>
      <c r="I64" s="16">
        <f t="shared" si="24"/>
        <v>13</v>
      </c>
      <c r="J64" s="16">
        <f t="shared" si="24"/>
        <v>2</v>
      </c>
      <c r="K64" s="16">
        <f t="shared" si="24"/>
        <v>0</v>
      </c>
      <c r="L64" s="16">
        <f t="shared" si="24"/>
        <v>1</v>
      </c>
      <c r="M64" s="16">
        <f t="shared" si="24"/>
        <v>15</v>
      </c>
      <c r="N64" s="16">
        <f t="shared" si="24"/>
        <v>5</v>
      </c>
      <c r="O64" s="16">
        <f t="shared" si="24"/>
        <v>0</v>
      </c>
      <c r="P64" s="16">
        <f t="shared" si="24"/>
        <v>5</v>
      </c>
      <c r="Q64" s="16">
        <f t="shared" si="24"/>
        <v>1</v>
      </c>
      <c r="R64" s="16">
        <f t="shared" si="24"/>
        <v>3</v>
      </c>
      <c r="S64" s="16">
        <f t="shared" si="24"/>
        <v>4</v>
      </c>
      <c r="T64" s="16">
        <f t="shared" si="24"/>
        <v>1</v>
      </c>
      <c r="U64" s="16">
        <f t="shared" si="24"/>
        <v>0</v>
      </c>
      <c r="V64" s="132">
        <f>(H64+N64+Q64)/(F64+N64+Q64+O64)</f>
        <v>0.44897959183673469</v>
      </c>
      <c r="W64" s="132">
        <f>(I64+J64*2+K64*3+L64*4)/F64</f>
        <v>0.48837209302325579</v>
      </c>
      <c r="X64" s="132">
        <f t="shared" si="6"/>
        <v>0.93735168485999054</v>
      </c>
      <c r="Y64" s="133">
        <f>H64/F64</f>
        <v>0.37209302325581395</v>
      </c>
    </row>
    <row r="65" spans="2:25" x14ac:dyDescent="0.25">
      <c r="B65" s="5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91"/>
      <c r="W65" s="91"/>
      <c r="X65" s="91"/>
      <c r="Y65" s="92"/>
    </row>
    <row r="66" spans="2:25" x14ac:dyDescent="0.25">
      <c r="B66" s="56"/>
      <c r="C66" s="16" t="s">
        <v>79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91"/>
      <c r="W66" s="91"/>
      <c r="X66" s="91"/>
      <c r="Y66" s="92"/>
    </row>
    <row r="67" spans="2:25" x14ac:dyDescent="0.25">
      <c r="B67" s="56"/>
      <c r="C67" s="10" t="s">
        <v>76</v>
      </c>
      <c r="D67" s="38">
        <v>3</v>
      </c>
      <c r="E67" s="38">
        <v>10</v>
      </c>
      <c r="F67" s="38">
        <v>9</v>
      </c>
      <c r="G67" s="38">
        <v>3</v>
      </c>
      <c r="H67" s="38">
        <v>5</v>
      </c>
      <c r="I67" s="38">
        <v>4</v>
      </c>
      <c r="J67" s="38">
        <v>1</v>
      </c>
      <c r="K67" s="38">
        <v>0</v>
      </c>
      <c r="L67" s="38">
        <v>0</v>
      </c>
      <c r="M67" s="38">
        <v>3</v>
      </c>
      <c r="N67" s="38">
        <v>1</v>
      </c>
      <c r="O67" s="38">
        <v>0</v>
      </c>
      <c r="P67" s="38">
        <v>1</v>
      </c>
      <c r="Q67" s="38">
        <v>0</v>
      </c>
      <c r="R67" s="38">
        <v>1</v>
      </c>
      <c r="S67" s="38">
        <v>0</v>
      </c>
      <c r="T67" s="38">
        <v>0</v>
      </c>
      <c r="U67" s="38">
        <v>0</v>
      </c>
      <c r="V67" s="71">
        <f>(H67+N67+Q67)/(F67+N67+Q67+O67)</f>
        <v>0.6</v>
      </c>
      <c r="W67" s="46">
        <f>(I67+J67*2+K67*3+L67*4)/F67</f>
        <v>0.66666666666666663</v>
      </c>
      <c r="X67" s="46">
        <f t="shared" si="6"/>
        <v>1.2666666666666666</v>
      </c>
      <c r="Y67" s="72">
        <f>H67/F67</f>
        <v>0.55555555555555558</v>
      </c>
    </row>
    <row r="68" spans="2:25" x14ac:dyDescent="0.25">
      <c r="B68" s="56"/>
      <c r="C68" s="10" t="s">
        <v>94</v>
      </c>
      <c r="D68" s="10">
        <v>4</v>
      </c>
      <c r="E68" s="10">
        <v>13</v>
      </c>
      <c r="F68" s="10">
        <v>11</v>
      </c>
      <c r="G68" s="10">
        <v>3</v>
      </c>
      <c r="H68" s="10">
        <v>3</v>
      </c>
      <c r="I68" s="10">
        <v>1</v>
      </c>
      <c r="J68" s="10">
        <v>1</v>
      </c>
      <c r="K68" s="10">
        <v>0</v>
      </c>
      <c r="L68" s="10">
        <v>1</v>
      </c>
      <c r="M68" s="10">
        <v>1</v>
      </c>
      <c r="N68" s="10">
        <v>2</v>
      </c>
      <c r="O68" s="10">
        <v>0</v>
      </c>
      <c r="P68" s="10">
        <v>2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71">
        <f>(H68+N68+Q68)/(F68+N68+Q68+O68)</f>
        <v>0.38461538461538464</v>
      </c>
      <c r="W68" s="71">
        <f>(I68+J68*2+K68*3+L68*4)/F68</f>
        <v>0.63636363636363635</v>
      </c>
      <c r="X68" s="46">
        <f t="shared" ref="X68" si="25">V68+W68</f>
        <v>1.020979020979021</v>
      </c>
      <c r="Y68" s="72">
        <f>H68/F68</f>
        <v>0.27272727272727271</v>
      </c>
    </row>
    <row r="69" spans="2:25" x14ac:dyDescent="0.25">
      <c r="B69" s="56"/>
      <c r="C69" s="1" t="s">
        <v>111</v>
      </c>
      <c r="D69" s="10">
        <v>3</v>
      </c>
      <c r="E69" s="10">
        <v>10</v>
      </c>
      <c r="F69" s="10">
        <v>9</v>
      </c>
      <c r="G69" s="10">
        <v>2</v>
      </c>
      <c r="H69" s="10">
        <v>3</v>
      </c>
      <c r="I69" s="10">
        <v>2</v>
      </c>
      <c r="J69" s="10">
        <v>1</v>
      </c>
      <c r="K69" s="10">
        <v>0</v>
      </c>
      <c r="L69" s="10">
        <v>0</v>
      </c>
      <c r="M69" s="10">
        <v>3</v>
      </c>
      <c r="N69" s="10">
        <v>0</v>
      </c>
      <c r="O69" s="10">
        <v>0</v>
      </c>
      <c r="P69" s="10">
        <v>1</v>
      </c>
      <c r="Q69" s="10">
        <v>1</v>
      </c>
      <c r="R69" s="10">
        <v>1</v>
      </c>
      <c r="S69" s="10">
        <v>1</v>
      </c>
      <c r="T69" s="10">
        <v>0</v>
      </c>
      <c r="U69" s="10">
        <v>0</v>
      </c>
      <c r="V69" s="71">
        <f>(H69+N69+Q69)/(F69+N69+Q69+O69)</f>
        <v>0.4</v>
      </c>
      <c r="W69" s="71">
        <f>(I69+J69*2+K69*3+L69*4)/F69</f>
        <v>0.44444444444444442</v>
      </c>
      <c r="X69" s="71">
        <f t="shared" ref="X69" si="26">V69+W69</f>
        <v>0.84444444444444444</v>
      </c>
      <c r="Y69" s="72">
        <f>H69/F69</f>
        <v>0.33333333333333331</v>
      </c>
    </row>
    <row r="70" spans="2:25" x14ac:dyDescent="0.25">
      <c r="B70" s="56"/>
      <c r="C70" s="10" t="s">
        <v>80</v>
      </c>
      <c r="D70" s="10">
        <v>2</v>
      </c>
      <c r="E70" s="10">
        <v>8</v>
      </c>
      <c r="F70" s="10">
        <v>6</v>
      </c>
      <c r="G70" s="10">
        <v>1</v>
      </c>
      <c r="H70" s="10">
        <v>3</v>
      </c>
      <c r="I70" s="10">
        <v>2</v>
      </c>
      <c r="J70" s="10">
        <v>1</v>
      </c>
      <c r="K70" s="10">
        <v>0</v>
      </c>
      <c r="L70" s="10">
        <v>0</v>
      </c>
      <c r="M70" s="10">
        <v>2</v>
      </c>
      <c r="N70" s="10">
        <v>2</v>
      </c>
      <c r="O70" s="10">
        <v>0</v>
      </c>
      <c r="P70" s="10">
        <v>1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71">
        <f>(H70+N70+Q70)/(F70+N70+Q70+O70)</f>
        <v>0.625</v>
      </c>
      <c r="W70" s="71">
        <f>(I70+J70*2+K70*3+L70*4)/F70</f>
        <v>0.66666666666666663</v>
      </c>
      <c r="X70" s="46">
        <f t="shared" ref="X70" si="27">V70+W70</f>
        <v>1.2916666666666665</v>
      </c>
      <c r="Y70" s="72">
        <f>H70/F70</f>
        <v>0.5</v>
      </c>
    </row>
    <row r="71" spans="2:25" x14ac:dyDescent="0.25">
      <c r="B71" s="56"/>
      <c r="C71" s="10" t="s">
        <v>103</v>
      </c>
      <c r="D71" s="10">
        <v>5</v>
      </c>
      <c r="E71" s="10">
        <v>18</v>
      </c>
      <c r="F71" s="10">
        <v>16</v>
      </c>
      <c r="G71" s="10">
        <v>2</v>
      </c>
      <c r="H71" s="10">
        <v>4</v>
      </c>
      <c r="I71" s="10">
        <v>2</v>
      </c>
      <c r="J71" s="10">
        <v>0</v>
      </c>
      <c r="K71" s="10">
        <v>0</v>
      </c>
      <c r="L71" s="10">
        <v>2</v>
      </c>
      <c r="M71" s="10">
        <v>3</v>
      </c>
      <c r="N71" s="10">
        <v>2</v>
      </c>
      <c r="O71" s="10">
        <v>0</v>
      </c>
      <c r="P71" s="10">
        <v>5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71">
        <f>(H71+N71+Q71)/(F71+N71+Q71+O71)</f>
        <v>0.33333333333333331</v>
      </c>
      <c r="W71" s="71">
        <f>(I71+J71*2+K71*3+L71*4)/F71</f>
        <v>0.625</v>
      </c>
      <c r="X71" s="71">
        <f t="shared" ref="X71" si="28">V71+W71</f>
        <v>0.95833333333333326</v>
      </c>
      <c r="Y71" s="72">
        <f>H71/F71</f>
        <v>0.25</v>
      </c>
    </row>
    <row r="72" spans="2:25" x14ac:dyDescent="0.25">
      <c r="B72" s="56"/>
      <c r="C72" s="10" t="s">
        <v>77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91"/>
      <c r="W72" s="91"/>
      <c r="X72" s="91"/>
      <c r="Y72" s="92"/>
    </row>
    <row r="73" spans="2:25" x14ac:dyDescent="0.25">
      <c r="B73" s="56"/>
      <c r="C73" s="16" t="s">
        <v>79</v>
      </c>
      <c r="D73" s="16">
        <f t="shared" ref="D73:U73" si="29">SUM(D67:D72)</f>
        <v>17</v>
      </c>
      <c r="E73" s="16">
        <f t="shared" si="29"/>
        <v>59</v>
      </c>
      <c r="F73" s="16">
        <f t="shared" si="29"/>
        <v>51</v>
      </c>
      <c r="G73" s="16">
        <f t="shared" si="29"/>
        <v>11</v>
      </c>
      <c r="H73" s="16">
        <f t="shared" si="29"/>
        <v>18</v>
      </c>
      <c r="I73" s="16">
        <f t="shared" si="29"/>
        <v>11</v>
      </c>
      <c r="J73" s="16">
        <f t="shared" si="29"/>
        <v>4</v>
      </c>
      <c r="K73" s="16">
        <f t="shared" si="29"/>
        <v>0</v>
      </c>
      <c r="L73" s="16">
        <f t="shared" si="29"/>
        <v>3</v>
      </c>
      <c r="M73" s="16">
        <f t="shared" si="29"/>
        <v>12</v>
      </c>
      <c r="N73" s="16">
        <f t="shared" si="29"/>
        <v>7</v>
      </c>
      <c r="O73" s="16">
        <f t="shared" si="29"/>
        <v>0</v>
      </c>
      <c r="P73" s="16">
        <f t="shared" si="29"/>
        <v>10</v>
      </c>
      <c r="Q73" s="16">
        <f t="shared" si="29"/>
        <v>1</v>
      </c>
      <c r="R73" s="16">
        <f t="shared" si="29"/>
        <v>2</v>
      </c>
      <c r="S73" s="16">
        <f t="shared" si="29"/>
        <v>1</v>
      </c>
      <c r="T73" s="16">
        <f t="shared" si="29"/>
        <v>0</v>
      </c>
      <c r="U73" s="16">
        <f t="shared" si="29"/>
        <v>0</v>
      </c>
      <c r="V73" s="132">
        <f>(H73+N73+Q73)/(F73+N73+Q73+O73)</f>
        <v>0.44067796610169491</v>
      </c>
      <c r="W73" s="132">
        <f>(I73+J73*2+K73*3+L73*4)/F73</f>
        <v>0.60784313725490191</v>
      </c>
      <c r="X73" s="91">
        <f t="shared" ref="X73:X125" si="30">V73+W73</f>
        <v>1.0485211033565969</v>
      </c>
      <c r="Y73" s="133">
        <f>H73/F73</f>
        <v>0.35294117647058826</v>
      </c>
    </row>
    <row r="74" spans="2:25" x14ac:dyDescent="0.25">
      <c r="B74" s="5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91"/>
      <c r="W74" s="91"/>
      <c r="X74" s="91"/>
      <c r="Y74" s="92"/>
    </row>
    <row r="75" spans="2:25" ht="15.75" thickBot="1" x14ac:dyDescent="0.3">
      <c r="B75" s="36"/>
      <c r="C75" s="17" t="s">
        <v>81</v>
      </c>
      <c r="D75" s="17">
        <f t="shared" ref="D75:U75" si="31">D64+D73</f>
        <v>33</v>
      </c>
      <c r="E75" s="17">
        <f t="shared" si="31"/>
        <v>109</v>
      </c>
      <c r="F75" s="17">
        <f t="shared" si="31"/>
        <v>94</v>
      </c>
      <c r="G75" s="17">
        <f t="shared" si="31"/>
        <v>20</v>
      </c>
      <c r="H75" s="17">
        <f t="shared" si="31"/>
        <v>34</v>
      </c>
      <c r="I75" s="17">
        <f t="shared" si="31"/>
        <v>24</v>
      </c>
      <c r="J75" s="17">
        <f t="shared" si="31"/>
        <v>6</v>
      </c>
      <c r="K75" s="17">
        <f t="shared" si="31"/>
        <v>0</v>
      </c>
      <c r="L75" s="17">
        <f t="shared" si="31"/>
        <v>4</v>
      </c>
      <c r="M75" s="17">
        <f t="shared" si="31"/>
        <v>27</v>
      </c>
      <c r="N75" s="17">
        <f t="shared" si="31"/>
        <v>12</v>
      </c>
      <c r="O75" s="17">
        <f t="shared" si="31"/>
        <v>0</v>
      </c>
      <c r="P75" s="17">
        <f t="shared" si="31"/>
        <v>15</v>
      </c>
      <c r="Q75" s="17">
        <f t="shared" si="31"/>
        <v>2</v>
      </c>
      <c r="R75" s="17">
        <f t="shared" si="31"/>
        <v>5</v>
      </c>
      <c r="S75" s="17">
        <f t="shared" si="31"/>
        <v>5</v>
      </c>
      <c r="T75" s="17">
        <f t="shared" si="31"/>
        <v>1</v>
      </c>
      <c r="U75" s="17">
        <f t="shared" si="31"/>
        <v>0</v>
      </c>
      <c r="V75" s="134">
        <f>(H75+N75+Q75)/(F75+N75+Q75+O75)</f>
        <v>0.44444444444444442</v>
      </c>
      <c r="W75" s="134">
        <f>(I75+J75*2+K75*3+L75*4)/F75</f>
        <v>0.55319148936170215</v>
      </c>
      <c r="X75" s="100">
        <f t="shared" si="30"/>
        <v>0.99763593380614657</v>
      </c>
      <c r="Y75" s="135">
        <f>H75/F75</f>
        <v>0.36170212765957449</v>
      </c>
    </row>
    <row r="76" spans="2:25" x14ac:dyDescent="0.25">
      <c r="V76" s="91"/>
      <c r="W76" s="91"/>
      <c r="X76" s="91"/>
      <c r="Y76" s="91"/>
    </row>
    <row r="77" spans="2:25" ht="15.75" thickBot="1" x14ac:dyDescent="0.3">
      <c r="V77" s="91"/>
      <c r="W77" s="91"/>
      <c r="X77" s="91"/>
      <c r="Y77" s="103"/>
    </row>
    <row r="78" spans="2:25" ht="18.75" x14ac:dyDescent="0.3">
      <c r="B78" s="58" t="s">
        <v>104</v>
      </c>
      <c r="C78" s="34" t="s">
        <v>78</v>
      </c>
      <c r="D78" s="34" t="s">
        <v>39</v>
      </c>
      <c r="E78" s="34" t="s">
        <v>40</v>
      </c>
      <c r="F78" s="34" t="s">
        <v>0</v>
      </c>
      <c r="G78" s="34" t="s">
        <v>1</v>
      </c>
      <c r="H78" s="34" t="s">
        <v>2</v>
      </c>
      <c r="I78" s="34" t="s">
        <v>8</v>
      </c>
      <c r="J78" s="34" t="s">
        <v>10</v>
      </c>
      <c r="K78" s="34" t="s">
        <v>41</v>
      </c>
      <c r="L78" s="34" t="s">
        <v>42</v>
      </c>
      <c r="M78" s="34" t="s">
        <v>3</v>
      </c>
      <c r="N78" s="34" t="s">
        <v>4</v>
      </c>
      <c r="O78" s="34" t="s">
        <v>43</v>
      </c>
      <c r="P78" s="34" t="s">
        <v>5</v>
      </c>
      <c r="Q78" s="34" t="s">
        <v>44</v>
      </c>
      <c r="R78" s="34" t="s">
        <v>45</v>
      </c>
      <c r="S78" s="34" t="s">
        <v>46</v>
      </c>
      <c r="T78" s="34" t="s">
        <v>47</v>
      </c>
      <c r="U78" s="34" t="s">
        <v>48</v>
      </c>
      <c r="V78" s="95" t="s">
        <v>49</v>
      </c>
      <c r="W78" s="95" t="s">
        <v>50</v>
      </c>
      <c r="X78" s="95" t="s">
        <v>51</v>
      </c>
      <c r="Y78" s="96" t="s">
        <v>52</v>
      </c>
    </row>
    <row r="79" spans="2:25" ht="18.75" x14ac:dyDescent="0.3">
      <c r="B79" s="59" t="s">
        <v>118</v>
      </c>
      <c r="C79" s="10" t="s">
        <v>67</v>
      </c>
      <c r="D79" s="10">
        <f>'May Update'!C28</f>
        <v>2</v>
      </c>
      <c r="E79" s="10">
        <f>'May Update'!D28</f>
        <v>1</v>
      </c>
      <c r="F79" s="10">
        <f>'May Update'!E28</f>
        <v>1</v>
      </c>
      <c r="G79" s="10">
        <f>'May Update'!F28</f>
        <v>0</v>
      </c>
      <c r="H79" s="10">
        <f>'May Update'!G28</f>
        <v>0</v>
      </c>
      <c r="I79" s="10">
        <f>'May Update'!H28</f>
        <v>0</v>
      </c>
      <c r="J79" s="10">
        <f>'May Update'!I28</f>
        <v>0</v>
      </c>
      <c r="K79" s="10">
        <f>'May Update'!J28</f>
        <v>0</v>
      </c>
      <c r="L79" s="10">
        <f>'May Update'!K28</f>
        <v>0</v>
      </c>
      <c r="M79" s="10">
        <f>'May Update'!L28</f>
        <v>1</v>
      </c>
      <c r="N79" s="10">
        <f>'May Update'!M28</f>
        <v>0</v>
      </c>
      <c r="O79" s="10">
        <f>'May Update'!N28</f>
        <v>0</v>
      </c>
      <c r="P79" s="10">
        <f>'May Update'!O28</f>
        <v>0</v>
      </c>
      <c r="Q79" s="10">
        <f>'May Update'!P28</f>
        <v>0</v>
      </c>
      <c r="R79" s="10">
        <f>'May Update'!Q28</f>
        <v>0</v>
      </c>
      <c r="S79" s="10">
        <f>'May Update'!R28</f>
        <v>1</v>
      </c>
      <c r="T79" s="10">
        <f>'May Update'!S28</f>
        <v>0</v>
      </c>
      <c r="U79" s="10">
        <f>'May Update'!T28</f>
        <v>0</v>
      </c>
      <c r="V79" s="71">
        <f>(H79+N79+Q79)/(F79+N79+Q79+O79)</f>
        <v>0</v>
      </c>
      <c r="W79" s="71">
        <f>(I79+J79*2+K79*3+L79*4)/F79</f>
        <v>0</v>
      </c>
      <c r="X79" s="71">
        <f t="shared" si="30"/>
        <v>0</v>
      </c>
      <c r="Y79" s="72">
        <f>H79/F79</f>
        <v>0</v>
      </c>
    </row>
    <row r="80" spans="2:25" ht="18.75" x14ac:dyDescent="0.3">
      <c r="B80" s="59"/>
      <c r="C80" s="10" t="s">
        <v>68</v>
      </c>
      <c r="D80" s="10">
        <f>'June Update'!C19</f>
        <v>5</v>
      </c>
      <c r="E80" s="10">
        <f>'June Update'!D19</f>
        <v>12</v>
      </c>
      <c r="F80" s="10">
        <f>'June Update'!E19</f>
        <v>12</v>
      </c>
      <c r="G80" s="10">
        <f>'June Update'!F19</f>
        <v>1</v>
      </c>
      <c r="H80" s="10">
        <f>'June Update'!G19</f>
        <v>2</v>
      </c>
      <c r="I80" s="10">
        <f>'June Update'!H19</f>
        <v>1</v>
      </c>
      <c r="J80" s="10">
        <f>'June Update'!I19</f>
        <v>1</v>
      </c>
      <c r="K80" s="10">
        <f>'June Update'!J19</f>
        <v>0</v>
      </c>
      <c r="L80" s="10">
        <f>'June Update'!K19</f>
        <v>0</v>
      </c>
      <c r="M80" s="10">
        <f>'June Update'!L19</f>
        <v>1</v>
      </c>
      <c r="N80" s="10">
        <f>'June Update'!M19</f>
        <v>0</v>
      </c>
      <c r="O80" s="10">
        <f>'June Update'!N19</f>
        <v>0</v>
      </c>
      <c r="P80" s="10">
        <f>'June Update'!O19</f>
        <v>6</v>
      </c>
      <c r="Q80" s="10">
        <f>'June Update'!P19</f>
        <v>0</v>
      </c>
      <c r="R80" s="10">
        <f>'June Update'!Q19</f>
        <v>0</v>
      </c>
      <c r="S80" s="10">
        <f>'June Update'!R19</f>
        <v>0</v>
      </c>
      <c r="T80" s="10">
        <f>'June Update'!S19</f>
        <v>0</v>
      </c>
      <c r="U80" s="10">
        <f>'June Update'!T19</f>
        <v>0</v>
      </c>
      <c r="V80" s="71">
        <f>(H80+N80+Q80)/(F80+N80+Q80+O80)</f>
        <v>0.16666666666666666</v>
      </c>
      <c r="W80" s="71">
        <f>(I80+J80*2+K80*3+L80*4)/F80</f>
        <v>0.25</v>
      </c>
      <c r="X80" s="71">
        <f t="shared" si="30"/>
        <v>0.41666666666666663</v>
      </c>
      <c r="Y80" s="72">
        <f>H80/F80</f>
        <v>0.16666666666666666</v>
      </c>
    </row>
    <row r="81" spans="2:25" x14ac:dyDescent="0.25">
      <c r="B81" s="56"/>
      <c r="C81" s="10" t="s">
        <v>69</v>
      </c>
      <c r="D81" s="10">
        <f>'July Update'!C17</f>
        <v>3</v>
      </c>
      <c r="E81" s="10">
        <f>'July Update'!D17</f>
        <v>11</v>
      </c>
      <c r="F81" s="10">
        <f>'July Update'!E17</f>
        <v>11</v>
      </c>
      <c r="G81" s="10">
        <f>'July Update'!F17</f>
        <v>4</v>
      </c>
      <c r="H81" s="10">
        <f>'July Update'!G17</f>
        <v>6</v>
      </c>
      <c r="I81" s="10">
        <f>'July Update'!H17</f>
        <v>3</v>
      </c>
      <c r="J81" s="10">
        <f>'July Update'!I17</f>
        <v>3</v>
      </c>
      <c r="K81" s="10">
        <f>'July Update'!J17</f>
        <v>1</v>
      </c>
      <c r="L81" s="10">
        <f>'July Update'!K17</f>
        <v>0</v>
      </c>
      <c r="M81" s="10">
        <f>'July Update'!L17</f>
        <v>5</v>
      </c>
      <c r="N81" s="10">
        <f>'July Update'!M17</f>
        <v>0</v>
      </c>
      <c r="O81" s="10">
        <f>'July Update'!N17</f>
        <v>0</v>
      </c>
      <c r="P81" s="10">
        <f>'July Update'!O17</f>
        <v>3</v>
      </c>
      <c r="Q81" s="10">
        <f>'July Update'!P17</f>
        <v>0</v>
      </c>
      <c r="R81" s="10">
        <f>'July Update'!Q17</f>
        <v>0</v>
      </c>
      <c r="S81" s="10">
        <f>'July Update'!R17</f>
        <v>1</v>
      </c>
      <c r="T81" s="10">
        <f>'July Update'!S17</f>
        <v>0</v>
      </c>
      <c r="U81" s="10">
        <f>'July Update'!T17</f>
        <v>0</v>
      </c>
      <c r="V81" s="71">
        <f>(H81+N81+Q81)/(F81+N81+Q81+O81)</f>
        <v>0.54545454545454541</v>
      </c>
      <c r="W81" s="71">
        <f>(I81+J81*2+K81*3+L81*4)/F81</f>
        <v>1.0909090909090908</v>
      </c>
      <c r="X81" s="46">
        <f t="shared" ref="X81" si="32">V81+W81</f>
        <v>1.6363636363636362</v>
      </c>
      <c r="Y81" s="72">
        <f>H81/F81</f>
        <v>0.54545454545454541</v>
      </c>
    </row>
    <row r="82" spans="2:25" x14ac:dyDescent="0.25">
      <c r="B82" s="56"/>
      <c r="C82" s="10" t="s">
        <v>70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91"/>
      <c r="W82" s="91"/>
      <c r="X82" s="91"/>
      <c r="Y82" s="92"/>
    </row>
    <row r="83" spans="2:25" x14ac:dyDescent="0.25">
      <c r="B83" s="56"/>
      <c r="C83" s="16" t="s">
        <v>78</v>
      </c>
      <c r="D83" s="16">
        <f t="shared" ref="D83:U83" si="33">SUM(D79:D82)</f>
        <v>10</v>
      </c>
      <c r="E83" s="16">
        <f t="shared" si="33"/>
        <v>24</v>
      </c>
      <c r="F83" s="16">
        <f t="shared" si="33"/>
        <v>24</v>
      </c>
      <c r="G83" s="16">
        <f t="shared" si="33"/>
        <v>5</v>
      </c>
      <c r="H83" s="16">
        <f t="shared" si="33"/>
        <v>8</v>
      </c>
      <c r="I83" s="16">
        <f t="shared" si="33"/>
        <v>4</v>
      </c>
      <c r="J83" s="16">
        <f t="shared" si="33"/>
        <v>4</v>
      </c>
      <c r="K83" s="16">
        <f t="shared" si="33"/>
        <v>1</v>
      </c>
      <c r="L83" s="16">
        <f t="shared" si="33"/>
        <v>0</v>
      </c>
      <c r="M83" s="16">
        <f t="shared" si="33"/>
        <v>7</v>
      </c>
      <c r="N83" s="16">
        <f t="shared" si="33"/>
        <v>0</v>
      </c>
      <c r="O83" s="16">
        <f t="shared" si="33"/>
        <v>0</v>
      </c>
      <c r="P83" s="16">
        <f t="shared" si="33"/>
        <v>9</v>
      </c>
      <c r="Q83" s="16">
        <f t="shared" si="33"/>
        <v>0</v>
      </c>
      <c r="R83" s="16">
        <f t="shared" si="33"/>
        <v>0</v>
      </c>
      <c r="S83" s="16">
        <f t="shared" si="33"/>
        <v>2</v>
      </c>
      <c r="T83" s="16">
        <f t="shared" si="33"/>
        <v>0</v>
      </c>
      <c r="U83" s="16">
        <f t="shared" si="33"/>
        <v>0</v>
      </c>
      <c r="V83" s="132">
        <f>(H83+N83+Q83)/(F83+N83+Q83+O83)</f>
        <v>0.33333333333333331</v>
      </c>
      <c r="W83" s="132">
        <f>(I83+J83*2+K83*3+L83*4)/F83</f>
        <v>0.625</v>
      </c>
      <c r="X83" s="132">
        <f t="shared" si="30"/>
        <v>0.95833333333333326</v>
      </c>
      <c r="Y83" s="133">
        <f>H83/F83</f>
        <v>0.33333333333333331</v>
      </c>
    </row>
    <row r="84" spans="2:25" x14ac:dyDescent="0.25">
      <c r="B84" s="5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91"/>
      <c r="W84" s="91"/>
      <c r="X84" s="91"/>
      <c r="Y84" s="92"/>
    </row>
    <row r="85" spans="2:25" x14ac:dyDescent="0.25">
      <c r="B85" s="56"/>
      <c r="C85" s="16" t="s">
        <v>79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91"/>
      <c r="W85" s="91"/>
      <c r="X85" s="91"/>
      <c r="Y85" s="92"/>
    </row>
    <row r="86" spans="2:25" x14ac:dyDescent="0.25">
      <c r="B86" s="56"/>
      <c r="C86" s="10" t="s">
        <v>76</v>
      </c>
      <c r="D86" s="38">
        <v>1</v>
      </c>
      <c r="E86" s="38">
        <v>2</v>
      </c>
      <c r="F86" s="38">
        <v>2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8">
        <v>0</v>
      </c>
      <c r="M86" s="38">
        <v>0</v>
      </c>
      <c r="N86" s="38">
        <v>0</v>
      </c>
      <c r="O86" s="38">
        <v>0</v>
      </c>
      <c r="P86" s="38">
        <v>0</v>
      </c>
      <c r="Q86" s="38">
        <v>0</v>
      </c>
      <c r="R86" s="38">
        <v>0</v>
      </c>
      <c r="S86" s="38">
        <v>0</v>
      </c>
      <c r="T86" s="38">
        <v>0</v>
      </c>
      <c r="U86" s="38">
        <v>0</v>
      </c>
      <c r="V86" s="71">
        <f>(H86+N86+Q86)/(F86+N86+Q86+O86)</f>
        <v>0</v>
      </c>
      <c r="W86" s="71">
        <f>(I86+J86*2+K86*3+L86*4)/F86</f>
        <v>0</v>
      </c>
      <c r="X86" s="71">
        <f t="shared" si="30"/>
        <v>0</v>
      </c>
      <c r="Y86" s="72">
        <f>H86/F86</f>
        <v>0</v>
      </c>
    </row>
    <row r="87" spans="2:25" x14ac:dyDescent="0.25">
      <c r="B87" s="56"/>
      <c r="C87" s="10" t="s">
        <v>94</v>
      </c>
      <c r="D87" s="10">
        <v>2</v>
      </c>
      <c r="E87" s="10">
        <v>5</v>
      </c>
      <c r="F87" s="10">
        <v>4</v>
      </c>
      <c r="G87" s="10">
        <v>1</v>
      </c>
      <c r="H87" s="10">
        <v>2</v>
      </c>
      <c r="I87" s="10">
        <v>1</v>
      </c>
      <c r="J87" s="10">
        <v>1</v>
      </c>
      <c r="K87" s="10">
        <v>0</v>
      </c>
      <c r="L87" s="10">
        <v>0</v>
      </c>
      <c r="M87" s="10">
        <v>3</v>
      </c>
      <c r="N87" s="10">
        <v>1</v>
      </c>
      <c r="O87" s="10">
        <v>0</v>
      </c>
      <c r="P87" s="10">
        <v>1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71">
        <f>(H87+N87+Q87)/(F87+N87+Q87+O87)</f>
        <v>0.6</v>
      </c>
      <c r="W87" s="71">
        <f>(I87+J87*2+K87*3+L87*4)/F87</f>
        <v>0.75</v>
      </c>
      <c r="X87" s="46">
        <f t="shared" ref="X87" si="34">V87+W87</f>
        <v>1.35</v>
      </c>
      <c r="Y87" s="72">
        <f>H87/F87</f>
        <v>0.5</v>
      </c>
    </row>
    <row r="88" spans="2:25" x14ac:dyDescent="0.25">
      <c r="B88" s="56"/>
      <c r="C88" s="10" t="s">
        <v>111</v>
      </c>
      <c r="D88" s="10">
        <v>3</v>
      </c>
      <c r="E88" s="10">
        <v>8</v>
      </c>
      <c r="F88" s="10">
        <v>6</v>
      </c>
      <c r="G88" s="10">
        <v>4</v>
      </c>
      <c r="H88" s="10">
        <v>4</v>
      </c>
      <c r="I88" s="10">
        <v>2</v>
      </c>
      <c r="J88" s="10">
        <v>1</v>
      </c>
      <c r="K88" s="10">
        <v>1</v>
      </c>
      <c r="L88" s="10">
        <v>0</v>
      </c>
      <c r="M88" s="10">
        <v>1</v>
      </c>
      <c r="N88" s="10">
        <v>2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71">
        <f>(H88+N88+Q88)/(F88+N88+Q88+O88)</f>
        <v>0.75</v>
      </c>
      <c r="W88" s="71">
        <f>(I88+J88*2+K88*3+L88*4)/F88</f>
        <v>1.1666666666666667</v>
      </c>
      <c r="X88" s="46">
        <f t="shared" ref="X88" si="35">V88+W88</f>
        <v>1.9166666666666667</v>
      </c>
      <c r="Y88" s="72">
        <f>H88/F88</f>
        <v>0.66666666666666663</v>
      </c>
    </row>
    <row r="89" spans="2:25" x14ac:dyDescent="0.25">
      <c r="B89" s="56"/>
      <c r="C89" s="10" t="s">
        <v>80</v>
      </c>
      <c r="D89" s="10">
        <v>2</v>
      </c>
      <c r="E89" s="10">
        <v>8</v>
      </c>
      <c r="F89" s="10">
        <v>8</v>
      </c>
      <c r="G89" s="10">
        <v>3</v>
      </c>
      <c r="H89" s="10">
        <v>4</v>
      </c>
      <c r="I89" s="10">
        <v>3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</v>
      </c>
      <c r="Q89" s="10">
        <v>0</v>
      </c>
      <c r="R89" s="10">
        <v>0</v>
      </c>
      <c r="S89" s="10">
        <v>0</v>
      </c>
      <c r="T89" s="10">
        <v>1</v>
      </c>
      <c r="U89" s="10">
        <v>0</v>
      </c>
      <c r="V89" s="71">
        <f>(H89+N89+Q89)/(F89+N89+Q89+O89)</f>
        <v>0.5</v>
      </c>
      <c r="W89" s="71">
        <f>(I89+J89*2+K89*3+L89*4)/F89</f>
        <v>0.625</v>
      </c>
      <c r="X89" s="46">
        <f t="shared" ref="X89" si="36">V89+W89</f>
        <v>1.125</v>
      </c>
      <c r="Y89" s="72">
        <f>H89/F89</f>
        <v>0.5</v>
      </c>
    </row>
    <row r="90" spans="2:25" x14ac:dyDescent="0.25">
      <c r="B90" s="56"/>
      <c r="C90" s="10" t="s">
        <v>103</v>
      </c>
      <c r="D90" s="10">
        <v>3</v>
      </c>
      <c r="E90" s="10">
        <v>13</v>
      </c>
      <c r="F90" s="10">
        <v>10</v>
      </c>
      <c r="G90" s="10">
        <v>2</v>
      </c>
      <c r="H90" s="10">
        <v>2</v>
      </c>
      <c r="I90" s="10">
        <v>2</v>
      </c>
      <c r="J90" s="10">
        <v>0</v>
      </c>
      <c r="K90" s="10">
        <v>0</v>
      </c>
      <c r="L90" s="10">
        <v>0</v>
      </c>
      <c r="M90" s="10">
        <v>0</v>
      </c>
      <c r="N90" s="10">
        <v>2</v>
      </c>
      <c r="O90" s="10">
        <v>0</v>
      </c>
      <c r="P90" s="10">
        <v>1</v>
      </c>
      <c r="Q90" s="10">
        <v>1</v>
      </c>
      <c r="R90" s="10">
        <v>0</v>
      </c>
      <c r="S90" s="10">
        <v>0</v>
      </c>
      <c r="T90" s="10">
        <v>1</v>
      </c>
      <c r="U90" s="10">
        <v>0</v>
      </c>
      <c r="V90" s="71">
        <f>(H90+N90+Q90)/(F90+N90+Q90+O90)</f>
        <v>0.38461538461538464</v>
      </c>
      <c r="W90" s="71">
        <f>(I90+J90*2+K90*3+L90*4)/F90</f>
        <v>0.2</v>
      </c>
      <c r="X90" s="71">
        <f t="shared" ref="X90" si="37">V90+W90</f>
        <v>0.58461538461538465</v>
      </c>
      <c r="Y90" s="72">
        <f>H90/F90</f>
        <v>0.2</v>
      </c>
    </row>
    <row r="91" spans="2:25" x14ac:dyDescent="0.25">
      <c r="B91" s="56"/>
      <c r="C91" s="10" t="s">
        <v>77</v>
      </c>
      <c r="D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91"/>
      <c r="W91" s="91"/>
      <c r="X91" s="91"/>
      <c r="Y91" s="92"/>
    </row>
    <row r="92" spans="2:25" x14ac:dyDescent="0.25">
      <c r="B92" s="56"/>
      <c r="C92" s="16" t="s">
        <v>79</v>
      </c>
      <c r="D92" s="16">
        <v>6</v>
      </c>
      <c r="E92" s="16">
        <f t="shared" ref="E92:U92" si="38">SUM(E86:E91)</f>
        <v>36</v>
      </c>
      <c r="F92" s="16">
        <f t="shared" si="38"/>
        <v>30</v>
      </c>
      <c r="G92" s="16">
        <f t="shared" si="38"/>
        <v>10</v>
      </c>
      <c r="H92" s="16">
        <f t="shared" si="38"/>
        <v>12</v>
      </c>
      <c r="I92" s="16">
        <f t="shared" si="38"/>
        <v>8</v>
      </c>
      <c r="J92" s="16">
        <f t="shared" si="38"/>
        <v>3</v>
      </c>
      <c r="K92" s="16">
        <f t="shared" si="38"/>
        <v>1</v>
      </c>
      <c r="L92" s="16">
        <f t="shared" si="38"/>
        <v>0</v>
      </c>
      <c r="M92" s="16">
        <f t="shared" si="38"/>
        <v>4</v>
      </c>
      <c r="N92" s="16">
        <f t="shared" si="38"/>
        <v>5</v>
      </c>
      <c r="O92" s="16">
        <f t="shared" si="38"/>
        <v>0</v>
      </c>
      <c r="P92" s="16">
        <f t="shared" si="38"/>
        <v>3</v>
      </c>
      <c r="Q92" s="16">
        <f t="shared" si="38"/>
        <v>1</v>
      </c>
      <c r="R92" s="16">
        <f t="shared" si="38"/>
        <v>0</v>
      </c>
      <c r="S92" s="16">
        <f t="shared" si="38"/>
        <v>0</v>
      </c>
      <c r="T92" s="16">
        <f t="shared" si="38"/>
        <v>2</v>
      </c>
      <c r="U92" s="16">
        <f t="shared" si="38"/>
        <v>0</v>
      </c>
      <c r="V92" s="132">
        <f>(H92+N92+Q92)/(F92+N92+Q92+O92)</f>
        <v>0.5</v>
      </c>
      <c r="W92" s="132">
        <f>(I92+J92*2+K92*3+L92*4)/F92</f>
        <v>0.56666666666666665</v>
      </c>
      <c r="X92" s="91">
        <f t="shared" si="30"/>
        <v>1.0666666666666667</v>
      </c>
      <c r="Y92" s="133">
        <f>H92/F92</f>
        <v>0.4</v>
      </c>
    </row>
    <row r="93" spans="2:25" x14ac:dyDescent="0.25">
      <c r="B93" s="5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91"/>
      <c r="W93" s="91"/>
      <c r="X93" s="91"/>
      <c r="Y93" s="92"/>
    </row>
    <row r="94" spans="2:25" ht="15.75" thickBot="1" x14ac:dyDescent="0.3">
      <c r="B94" s="36"/>
      <c r="C94" s="17" t="s">
        <v>81</v>
      </c>
      <c r="D94" s="17">
        <f t="shared" ref="D94:U94" si="39">D83+D92</f>
        <v>16</v>
      </c>
      <c r="E94" s="17">
        <f t="shared" si="39"/>
        <v>60</v>
      </c>
      <c r="F94" s="17">
        <f t="shared" si="39"/>
        <v>54</v>
      </c>
      <c r="G94" s="17">
        <f t="shared" si="39"/>
        <v>15</v>
      </c>
      <c r="H94" s="17">
        <f t="shared" si="39"/>
        <v>20</v>
      </c>
      <c r="I94" s="17">
        <f t="shared" si="39"/>
        <v>12</v>
      </c>
      <c r="J94" s="17">
        <f t="shared" si="39"/>
        <v>7</v>
      </c>
      <c r="K94" s="17">
        <f t="shared" si="39"/>
        <v>2</v>
      </c>
      <c r="L94" s="17">
        <f t="shared" si="39"/>
        <v>0</v>
      </c>
      <c r="M94" s="17">
        <f t="shared" si="39"/>
        <v>11</v>
      </c>
      <c r="N94" s="17">
        <f t="shared" si="39"/>
        <v>5</v>
      </c>
      <c r="O94" s="17">
        <f t="shared" si="39"/>
        <v>0</v>
      </c>
      <c r="P94" s="17">
        <f t="shared" si="39"/>
        <v>12</v>
      </c>
      <c r="Q94" s="17">
        <f t="shared" si="39"/>
        <v>1</v>
      </c>
      <c r="R94" s="17">
        <f t="shared" si="39"/>
        <v>0</v>
      </c>
      <c r="S94" s="17">
        <f t="shared" si="39"/>
        <v>2</v>
      </c>
      <c r="T94" s="17">
        <f t="shared" si="39"/>
        <v>2</v>
      </c>
      <c r="U94" s="17">
        <f t="shared" si="39"/>
        <v>0</v>
      </c>
      <c r="V94" s="134">
        <f>(H94+N94+Q94)/(F94+N94+Q94+O94)</f>
        <v>0.43333333333333335</v>
      </c>
      <c r="W94" s="134">
        <f>(I94+J94*2+K94*3+L94*4)/F94</f>
        <v>0.59259259259259256</v>
      </c>
      <c r="X94" s="100">
        <f t="shared" si="30"/>
        <v>1.0259259259259259</v>
      </c>
      <c r="Y94" s="135">
        <f>H94/F94</f>
        <v>0.37037037037037035</v>
      </c>
    </row>
    <row r="95" spans="2:25" x14ac:dyDescent="0.25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91"/>
      <c r="W95" s="91"/>
      <c r="X95" s="91"/>
      <c r="Y95" s="91"/>
    </row>
    <row r="96" spans="2:25" ht="15.75" thickBot="1" x14ac:dyDescent="0.3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91"/>
      <c r="W96" s="91"/>
      <c r="X96" s="91"/>
      <c r="Y96" s="103"/>
    </row>
    <row r="97" spans="2:25" ht="18.75" x14ac:dyDescent="0.3">
      <c r="B97" s="58" t="s">
        <v>162</v>
      </c>
      <c r="C97" s="34" t="s">
        <v>78</v>
      </c>
      <c r="D97" s="34" t="s">
        <v>39</v>
      </c>
      <c r="E97" s="34" t="s">
        <v>40</v>
      </c>
      <c r="F97" s="34" t="s">
        <v>0</v>
      </c>
      <c r="G97" s="34" t="s">
        <v>1</v>
      </c>
      <c r="H97" s="34" t="s">
        <v>2</v>
      </c>
      <c r="I97" s="34" t="s">
        <v>8</v>
      </c>
      <c r="J97" s="34" t="s">
        <v>10</v>
      </c>
      <c r="K97" s="34" t="s">
        <v>41</v>
      </c>
      <c r="L97" s="34" t="s">
        <v>42</v>
      </c>
      <c r="M97" s="34" t="s">
        <v>3</v>
      </c>
      <c r="N97" s="34" t="s">
        <v>4</v>
      </c>
      <c r="O97" s="34" t="s">
        <v>43</v>
      </c>
      <c r="P97" s="34" t="s">
        <v>5</v>
      </c>
      <c r="Q97" s="34" t="s">
        <v>44</v>
      </c>
      <c r="R97" s="34" t="s">
        <v>45</v>
      </c>
      <c r="S97" s="34" t="s">
        <v>46</v>
      </c>
      <c r="T97" s="34" t="s">
        <v>47</v>
      </c>
      <c r="U97" s="34" t="s">
        <v>48</v>
      </c>
      <c r="V97" s="95" t="s">
        <v>49</v>
      </c>
      <c r="W97" s="95" t="s">
        <v>50</v>
      </c>
      <c r="X97" s="95" t="s">
        <v>51</v>
      </c>
      <c r="Y97" s="96" t="s">
        <v>52</v>
      </c>
    </row>
    <row r="98" spans="2:25" ht="18.75" x14ac:dyDescent="0.3">
      <c r="B98" s="59" t="s">
        <v>118</v>
      </c>
      <c r="C98" s="10" t="s">
        <v>68</v>
      </c>
      <c r="D98" s="10">
        <f>'June Update'!C18</f>
        <v>1</v>
      </c>
      <c r="E98" s="10">
        <f>'June Update'!D18</f>
        <v>5</v>
      </c>
      <c r="F98" s="10">
        <f>'June Update'!E18</f>
        <v>4</v>
      </c>
      <c r="G98" s="10">
        <f>'June Update'!F18</f>
        <v>1</v>
      </c>
      <c r="H98" s="10">
        <f>'June Update'!G18</f>
        <v>0</v>
      </c>
      <c r="I98" s="10">
        <f>'June Update'!H18</f>
        <v>0</v>
      </c>
      <c r="J98" s="10">
        <f>'June Update'!I18</f>
        <v>0</v>
      </c>
      <c r="K98" s="10">
        <f>'June Update'!J18</f>
        <v>0</v>
      </c>
      <c r="L98" s="10">
        <f>'June Update'!K18</f>
        <v>0</v>
      </c>
      <c r="M98" s="10">
        <f>'June Update'!L18</f>
        <v>0</v>
      </c>
      <c r="N98" s="10">
        <f>'June Update'!M18</f>
        <v>1</v>
      </c>
      <c r="O98" s="10">
        <f>'June Update'!N18</f>
        <v>0</v>
      </c>
      <c r="P98" s="10">
        <f>'June Update'!O18</f>
        <v>1</v>
      </c>
      <c r="Q98" s="10">
        <f>'June Update'!P18</f>
        <v>0</v>
      </c>
      <c r="R98" s="10">
        <f>'June Update'!Q18</f>
        <v>0</v>
      </c>
      <c r="S98" s="10">
        <f>'June Update'!R18</f>
        <v>0</v>
      </c>
      <c r="T98" s="10">
        <f>'June Update'!S18</f>
        <v>0</v>
      </c>
      <c r="U98" s="10">
        <f>'June Update'!T18</f>
        <v>0</v>
      </c>
      <c r="V98" s="71">
        <f>(H98+N98+Q98)/(F98+N98+Q98+O98)</f>
        <v>0.2</v>
      </c>
      <c r="W98" s="71">
        <f>(I98+J98*2+K98*3+L98*4)/F98</f>
        <v>0</v>
      </c>
      <c r="X98" s="71">
        <f t="shared" si="30"/>
        <v>0.2</v>
      </c>
      <c r="Y98" s="72">
        <f>H98/F98</f>
        <v>0</v>
      </c>
    </row>
    <row r="99" spans="2:25" x14ac:dyDescent="0.25">
      <c r="B99" s="56"/>
      <c r="C99" s="10" t="s">
        <v>70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32"/>
      <c r="W99" s="132"/>
      <c r="X99" s="132"/>
      <c r="Y99" s="133"/>
    </row>
    <row r="100" spans="2:25" x14ac:dyDescent="0.25">
      <c r="B100" s="56"/>
      <c r="C100" s="16" t="s">
        <v>78</v>
      </c>
      <c r="D100" s="16">
        <f t="shared" ref="D100:U100" si="40">SUM(D98:D99)</f>
        <v>1</v>
      </c>
      <c r="E100" s="16">
        <f t="shared" si="40"/>
        <v>5</v>
      </c>
      <c r="F100" s="16">
        <f t="shared" si="40"/>
        <v>4</v>
      </c>
      <c r="G100" s="16">
        <f t="shared" si="40"/>
        <v>1</v>
      </c>
      <c r="H100" s="16">
        <f t="shared" si="40"/>
        <v>0</v>
      </c>
      <c r="I100" s="16">
        <f t="shared" si="40"/>
        <v>0</v>
      </c>
      <c r="J100" s="16">
        <f t="shared" si="40"/>
        <v>0</v>
      </c>
      <c r="K100" s="16">
        <f t="shared" si="40"/>
        <v>0</v>
      </c>
      <c r="L100" s="16">
        <f t="shared" si="40"/>
        <v>0</v>
      </c>
      <c r="M100" s="16">
        <f t="shared" si="40"/>
        <v>0</v>
      </c>
      <c r="N100" s="16">
        <f t="shared" si="40"/>
        <v>1</v>
      </c>
      <c r="O100" s="16">
        <f t="shared" si="40"/>
        <v>0</v>
      </c>
      <c r="P100" s="16">
        <f t="shared" si="40"/>
        <v>1</v>
      </c>
      <c r="Q100" s="16">
        <f t="shared" si="40"/>
        <v>0</v>
      </c>
      <c r="R100" s="16">
        <f t="shared" si="40"/>
        <v>0</v>
      </c>
      <c r="S100" s="16">
        <f t="shared" si="40"/>
        <v>0</v>
      </c>
      <c r="T100" s="16">
        <f t="shared" si="40"/>
        <v>0</v>
      </c>
      <c r="U100" s="16">
        <f t="shared" si="40"/>
        <v>0</v>
      </c>
      <c r="V100" s="132">
        <f>(H100+N100+Q100)/(F100+N100+Q100+O100)</f>
        <v>0.2</v>
      </c>
      <c r="W100" s="132">
        <f>(I100+J100*2+K100*3+L100*4)/F100</f>
        <v>0</v>
      </c>
      <c r="X100" s="132">
        <f t="shared" si="30"/>
        <v>0.2</v>
      </c>
      <c r="Y100" s="133">
        <f>H100/F100</f>
        <v>0</v>
      </c>
    </row>
    <row r="101" spans="2:25" x14ac:dyDescent="0.25">
      <c r="B101" s="56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32"/>
      <c r="W101" s="132"/>
      <c r="X101" s="132"/>
      <c r="Y101" s="133"/>
    </row>
    <row r="102" spans="2:25" x14ac:dyDescent="0.25">
      <c r="B102" s="56"/>
      <c r="C102" s="16" t="s">
        <v>79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32"/>
      <c r="W102" s="132"/>
      <c r="X102" s="132"/>
      <c r="Y102" s="133"/>
    </row>
    <row r="103" spans="2:25" x14ac:dyDescent="0.25">
      <c r="B103" s="56"/>
      <c r="C103" s="10" t="s">
        <v>77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32"/>
      <c r="W103" s="132"/>
      <c r="X103" s="132"/>
      <c r="Y103" s="133"/>
    </row>
    <row r="104" spans="2:25" x14ac:dyDescent="0.25">
      <c r="B104" s="56"/>
      <c r="C104" s="16" t="s">
        <v>79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32"/>
      <c r="W104" s="132"/>
      <c r="X104" s="132"/>
      <c r="Y104" s="133"/>
    </row>
    <row r="105" spans="2:25" x14ac:dyDescent="0.25">
      <c r="B105" s="56"/>
      <c r="C105" s="6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32"/>
      <c r="W105" s="132"/>
      <c r="X105" s="132"/>
      <c r="Y105" s="133"/>
    </row>
    <row r="106" spans="2:25" ht="15.75" thickBot="1" x14ac:dyDescent="0.3">
      <c r="B106" s="36"/>
      <c r="C106" s="17" t="s">
        <v>81</v>
      </c>
      <c r="D106" s="17">
        <f>D100+D104</f>
        <v>1</v>
      </c>
      <c r="E106" s="17">
        <f>E100+E104</f>
        <v>5</v>
      </c>
      <c r="F106" s="17">
        <f>F100+F104</f>
        <v>4</v>
      </c>
      <c r="G106" s="17">
        <f>G100+G104</f>
        <v>1</v>
      </c>
      <c r="H106" s="17">
        <f>H100+H104</f>
        <v>0</v>
      </c>
      <c r="I106" s="17">
        <f>I100+I104</f>
        <v>0</v>
      </c>
      <c r="J106" s="17">
        <f>J100+J104</f>
        <v>0</v>
      </c>
      <c r="K106" s="17">
        <f>K100+K104</f>
        <v>0</v>
      </c>
      <c r="L106" s="17">
        <f>L100+L104</f>
        <v>0</v>
      </c>
      <c r="M106" s="17">
        <f>M100+M104</f>
        <v>0</v>
      </c>
      <c r="N106" s="17">
        <f>N100+N104</f>
        <v>1</v>
      </c>
      <c r="O106" s="17">
        <f>O100+O104</f>
        <v>0</v>
      </c>
      <c r="P106" s="17">
        <f>P100+P104</f>
        <v>1</v>
      </c>
      <c r="Q106" s="17">
        <f>Q100+Q104</f>
        <v>0</v>
      </c>
      <c r="R106" s="17">
        <f>R100+R104</f>
        <v>0</v>
      </c>
      <c r="S106" s="17">
        <f>S100+S104</f>
        <v>0</v>
      </c>
      <c r="T106" s="17">
        <f>T100+T104</f>
        <v>0</v>
      </c>
      <c r="U106" s="17">
        <f>U100+U104</f>
        <v>0</v>
      </c>
      <c r="V106" s="134">
        <f>(H106+N106+Q106)/(F106+N106+Q106+O106)</f>
        <v>0.2</v>
      </c>
      <c r="W106" s="134">
        <f>(I106+J106*2+K106*3+L106*4)/F106</f>
        <v>0</v>
      </c>
      <c r="X106" s="134">
        <f t="shared" si="30"/>
        <v>0.2</v>
      </c>
      <c r="Y106" s="135">
        <f>H106/F106</f>
        <v>0</v>
      </c>
    </row>
    <row r="107" spans="2:25" x14ac:dyDescent="0.25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91"/>
      <c r="W107" s="91"/>
      <c r="X107" s="91"/>
      <c r="Y107" s="91"/>
    </row>
    <row r="108" spans="2:25" ht="15.75" thickBot="1" x14ac:dyDescent="0.3">
      <c r="V108" s="91"/>
      <c r="W108" s="91"/>
      <c r="X108" s="91"/>
      <c r="Y108" s="103"/>
    </row>
    <row r="109" spans="2:25" ht="18.75" x14ac:dyDescent="0.3">
      <c r="B109" s="58" t="s">
        <v>100</v>
      </c>
      <c r="C109" s="34" t="s">
        <v>78</v>
      </c>
      <c r="D109" s="34" t="s">
        <v>39</v>
      </c>
      <c r="E109" s="34" t="s">
        <v>40</v>
      </c>
      <c r="F109" s="34" t="s">
        <v>0</v>
      </c>
      <c r="G109" s="34" t="s">
        <v>1</v>
      </c>
      <c r="H109" s="34" t="s">
        <v>2</v>
      </c>
      <c r="I109" s="34" t="s">
        <v>8</v>
      </c>
      <c r="J109" s="34" t="s">
        <v>10</v>
      </c>
      <c r="K109" s="34" t="s">
        <v>41</v>
      </c>
      <c r="L109" s="34" t="s">
        <v>42</v>
      </c>
      <c r="M109" s="34" t="s">
        <v>3</v>
      </c>
      <c r="N109" s="34" t="s">
        <v>4</v>
      </c>
      <c r="O109" s="34" t="s">
        <v>43</v>
      </c>
      <c r="P109" s="34" t="s">
        <v>5</v>
      </c>
      <c r="Q109" s="34" t="s">
        <v>44</v>
      </c>
      <c r="R109" s="34" t="s">
        <v>45</v>
      </c>
      <c r="S109" s="34" t="s">
        <v>46</v>
      </c>
      <c r="T109" s="34" t="s">
        <v>47</v>
      </c>
      <c r="U109" s="34" t="s">
        <v>48</v>
      </c>
      <c r="V109" s="95" t="s">
        <v>49</v>
      </c>
      <c r="W109" s="95" t="s">
        <v>50</v>
      </c>
      <c r="X109" s="95" t="s">
        <v>51</v>
      </c>
      <c r="Y109" s="96" t="s">
        <v>52</v>
      </c>
    </row>
    <row r="110" spans="2:25" ht="15" customHeight="1" x14ac:dyDescent="0.3">
      <c r="B110" s="59" t="s">
        <v>102</v>
      </c>
      <c r="C110" s="10" t="s">
        <v>68</v>
      </c>
      <c r="D110" s="10">
        <f>'June Update'!C20</f>
        <v>1</v>
      </c>
      <c r="E110" s="10">
        <f>'June Update'!D20</f>
        <v>1</v>
      </c>
      <c r="F110" s="10">
        <f>'June Update'!E20</f>
        <v>1</v>
      </c>
      <c r="G110" s="10">
        <f>'June Update'!F20</f>
        <v>0</v>
      </c>
      <c r="H110" s="10">
        <f>'June Update'!G20</f>
        <v>0</v>
      </c>
      <c r="I110" s="10">
        <f>'June Update'!H20</f>
        <v>0</v>
      </c>
      <c r="J110" s="10">
        <f>'June Update'!I20</f>
        <v>0</v>
      </c>
      <c r="K110" s="10">
        <f>'June Update'!J20</f>
        <v>0</v>
      </c>
      <c r="L110" s="10">
        <f>'June Update'!K20</f>
        <v>0</v>
      </c>
      <c r="M110" s="10">
        <f>'June Update'!L20</f>
        <v>0</v>
      </c>
      <c r="N110" s="10">
        <f>'June Update'!M20</f>
        <v>0</v>
      </c>
      <c r="O110" s="10">
        <f>'June Update'!N20</f>
        <v>0</v>
      </c>
      <c r="P110" s="10">
        <f>'June Update'!O20</f>
        <v>1</v>
      </c>
      <c r="Q110" s="10">
        <f>'June Update'!P20</f>
        <v>0</v>
      </c>
      <c r="R110" s="10">
        <f>'June Update'!Q20</f>
        <v>0</v>
      </c>
      <c r="S110" s="10">
        <f>'June Update'!R20</f>
        <v>0</v>
      </c>
      <c r="T110" s="10">
        <f>'June Update'!S20</f>
        <v>0</v>
      </c>
      <c r="U110" s="10">
        <f>'June Update'!T20</f>
        <v>0</v>
      </c>
      <c r="V110" s="71">
        <f>(H110+N110+Q110)/(F110+N110+Q110+O110)</f>
        <v>0</v>
      </c>
      <c r="W110" s="71">
        <f>(I110+J110*2+K110*3+L110*4)/F110</f>
        <v>0</v>
      </c>
      <c r="X110" s="71">
        <f t="shared" si="30"/>
        <v>0</v>
      </c>
      <c r="Y110" s="72">
        <f>H110/F110</f>
        <v>0</v>
      </c>
    </row>
    <row r="111" spans="2:25" x14ac:dyDescent="0.25">
      <c r="B111" s="56"/>
      <c r="C111" s="10" t="s">
        <v>70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32"/>
      <c r="W111" s="132"/>
      <c r="X111" s="132"/>
      <c r="Y111" s="133"/>
    </row>
    <row r="112" spans="2:25" x14ac:dyDescent="0.25">
      <c r="B112" s="56"/>
      <c r="C112" s="16" t="s">
        <v>78</v>
      </c>
      <c r="D112" s="16">
        <f t="shared" ref="D112:U112" si="41">SUM(D110:D111)</f>
        <v>1</v>
      </c>
      <c r="E112" s="16">
        <f t="shared" si="41"/>
        <v>1</v>
      </c>
      <c r="F112" s="16">
        <f t="shared" si="41"/>
        <v>1</v>
      </c>
      <c r="G112" s="16">
        <f t="shared" si="41"/>
        <v>0</v>
      </c>
      <c r="H112" s="16">
        <f t="shared" si="41"/>
        <v>0</v>
      </c>
      <c r="I112" s="16">
        <f t="shared" si="41"/>
        <v>0</v>
      </c>
      <c r="J112" s="16">
        <f t="shared" si="41"/>
        <v>0</v>
      </c>
      <c r="K112" s="16">
        <f t="shared" si="41"/>
        <v>0</v>
      </c>
      <c r="L112" s="16">
        <f t="shared" si="41"/>
        <v>0</v>
      </c>
      <c r="M112" s="16">
        <f t="shared" si="41"/>
        <v>0</v>
      </c>
      <c r="N112" s="16">
        <f t="shared" si="41"/>
        <v>0</v>
      </c>
      <c r="O112" s="16">
        <f t="shared" si="41"/>
        <v>0</v>
      </c>
      <c r="P112" s="16">
        <f t="shared" si="41"/>
        <v>1</v>
      </c>
      <c r="Q112" s="16">
        <f t="shared" si="41"/>
        <v>0</v>
      </c>
      <c r="R112" s="16">
        <f t="shared" si="41"/>
        <v>0</v>
      </c>
      <c r="S112" s="16">
        <f t="shared" si="41"/>
        <v>0</v>
      </c>
      <c r="T112" s="16">
        <f t="shared" si="41"/>
        <v>0</v>
      </c>
      <c r="U112" s="16">
        <f t="shared" si="41"/>
        <v>0</v>
      </c>
      <c r="V112" s="132">
        <f>(H112+N112+Q112)/(F112+N112+Q112+O112)</f>
        <v>0</v>
      </c>
      <c r="W112" s="132">
        <f>(I112+J112*2+K112*3+L112*4)/F112</f>
        <v>0</v>
      </c>
      <c r="X112" s="132">
        <f t="shared" si="30"/>
        <v>0</v>
      </c>
      <c r="Y112" s="133">
        <f>H112/F112</f>
        <v>0</v>
      </c>
    </row>
    <row r="113" spans="2:25" x14ac:dyDescent="0.25">
      <c r="B113" s="5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32"/>
      <c r="W113" s="132"/>
      <c r="X113" s="132"/>
      <c r="Y113" s="133"/>
    </row>
    <row r="114" spans="2:25" x14ac:dyDescent="0.25">
      <c r="B114" s="56"/>
      <c r="C114" s="16" t="s">
        <v>79</v>
      </c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32"/>
      <c r="W114" s="132"/>
      <c r="X114" s="132"/>
      <c r="Y114" s="133"/>
    </row>
    <row r="115" spans="2:25" x14ac:dyDescent="0.25">
      <c r="B115" s="56"/>
      <c r="C115" s="10" t="s">
        <v>77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32"/>
      <c r="W115" s="132"/>
      <c r="X115" s="132"/>
      <c r="Y115" s="133"/>
    </row>
    <row r="116" spans="2:25" x14ac:dyDescent="0.25">
      <c r="B116" s="56"/>
      <c r="C116" s="16" t="s">
        <v>79</v>
      </c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32"/>
      <c r="W116" s="132"/>
      <c r="X116" s="132"/>
      <c r="Y116" s="133"/>
    </row>
    <row r="117" spans="2:25" x14ac:dyDescent="0.25">
      <c r="B117" s="5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132"/>
      <c r="W117" s="132"/>
      <c r="X117" s="132"/>
      <c r="Y117" s="133"/>
    </row>
    <row r="118" spans="2:25" ht="15.75" thickBot="1" x14ac:dyDescent="0.3">
      <c r="B118" s="36"/>
      <c r="C118" s="17" t="s">
        <v>81</v>
      </c>
      <c r="D118" s="17">
        <f>D112+D116</f>
        <v>1</v>
      </c>
      <c r="E118" s="17">
        <f>E112+E116</f>
        <v>1</v>
      </c>
      <c r="F118" s="17">
        <f>F112+F116</f>
        <v>1</v>
      </c>
      <c r="G118" s="17">
        <f>G112+G116</f>
        <v>0</v>
      </c>
      <c r="H118" s="17">
        <f>H112+H116</f>
        <v>0</v>
      </c>
      <c r="I118" s="17">
        <f>I112+I116</f>
        <v>0</v>
      </c>
      <c r="J118" s="17">
        <f>J112+J116</f>
        <v>0</v>
      </c>
      <c r="K118" s="17">
        <f>K112+K116</f>
        <v>0</v>
      </c>
      <c r="L118" s="17">
        <f>L112+L116</f>
        <v>0</v>
      </c>
      <c r="M118" s="17">
        <f>M112+M116</f>
        <v>0</v>
      </c>
      <c r="N118" s="17">
        <f>N112+N116</f>
        <v>0</v>
      </c>
      <c r="O118" s="17">
        <f>O112+O116</f>
        <v>0</v>
      </c>
      <c r="P118" s="17">
        <f>P112+P116</f>
        <v>1</v>
      </c>
      <c r="Q118" s="17">
        <f>Q112+Q116</f>
        <v>0</v>
      </c>
      <c r="R118" s="17">
        <f>R112+R116</f>
        <v>0</v>
      </c>
      <c r="S118" s="17">
        <f>S112+S116</f>
        <v>0</v>
      </c>
      <c r="T118" s="17">
        <f>T112+T116</f>
        <v>0</v>
      </c>
      <c r="U118" s="17">
        <f>U112+U116</f>
        <v>0</v>
      </c>
      <c r="V118" s="134">
        <f>(H118+N118+Q118)/(F118+N118+Q118+O118)</f>
        <v>0</v>
      </c>
      <c r="W118" s="134">
        <f>(I118+J118*2+K118*3+L118*4)/F118</f>
        <v>0</v>
      </c>
      <c r="X118" s="134">
        <f t="shared" si="30"/>
        <v>0</v>
      </c>
      <c r="Y118" s="135">
        <f>H118/F118</f>
        <v>0</v>
      </c>
    </row>
    <row r="119" spans="2:25" x14ac:dyDescent="0.25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91"/>
      <c r="W119" s="91"/>
      <c r="X119" s="91"/>
      <c r="Y119" s="91"/>
    </row>
    <row r="120" spans="2:25" ht="15.75" thickBot="1" x14ac:dyDescent="0.3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91"/>
      <c r="W120" s="91"/>
      <c r="X120" s="91"/>
      <c r="Y120" s="103"/>
    </row>
    <row r="121" spans="2:25" ht="18.75" x14ac:dyDescent="0.3">
      <c r="B121" s="58" t="s">
        <v>107</v>
      </c>
      <c r="C121" s="34" t="s">
        <v>78</v>
      </c>
      <c r="D121" s="34" t="s">
        <v>39</v>
      </c>
      <c r="E121" s="34" t="s">
        <v>40</v>
      </c>
      <c r="F121" s="34" t="s">
        <v>0</v>
      </c>
      <c r="G121" s="34" t="s">
        <v>1</v>
      </c>
      <c r="H121" s="34" t="s">
        <v>2</v>
      </c>
      <c r="I121" s="34" t="s">
        <v>8</v>
      </c>
      <c r="J121" s="34" t="s">
        <v>10</v>
      </c>
      <c r="K121" s="34" t="s">
        <v>41</v>
      </c>
      <c r="L121" s="34" t="s">
        <v>42</v>
      </c>
      <c r="M121" s="34" t="s">
        <v>3</v>
      </c>
      <c r="N121" s="34" t="s">
        <v>4</v>
      </c>
      <c r="O121" s="34" t="s">
        <v>43</v>
      </c>
      <c r="P121" s="34" t="s">
        <v>5</v>
      </c>
      <c r="Q121" s="34" t="s">
        <v>44</v>
      </c>
      <c r="R121" s="34" t="s">
        <v>45</v>
      </c>
      <c r="S121" s="34" t="s">
        <v>46</v>
      </c>
      <c r="T121" s="34" t="s">
        <v>47</v>
      </c>
      <c r="U121" s="34" t="s">
        <v>48</v>
      </c>
      <c r="V121" s="95" t="s">
        <v>49</v>
      </c>
      <c r="W121" s="95" t="s">
        <v>50</v>
      </c>
      <c r="X121" s="95" t="s">
        <v>51</v>
      </c>
      <c r="Y121" s="96" t="s">
        <v>52</v>
      </c>
    </row>
    <row r="122" spans="2:25" ht="18.75" x14ac:dyDescent="0.3">
      <c r="B122" s="59" t="s">
        <v>116</v>
      </c>
      <c r="C122" s="10" t="s">
        <v>67</v>
      </c>
      <c r="D122" s="10">
        <f>'May Update'!C18</f>
        <v>3</v>
      </c>
      <c r="E122" s="10">
        <f>'May Update'!D18</f>
        <v>9</v>
      </c>
      <c r="F122" s="10">
        <f>'May Update'!E18</f>
        <v>7</v>
      </c>
      <c r="G122" s="10">
        <f>'May Update'!F18</f>
        <v>3</v>
      </c>
      <c r="H122" s="10">
        <f>'May Update'!G18</f>
        <v>5</v>
      </c>
      <c r="I122" s="10">
        <f>'May Update'!H18</f>
        <v>5</v>
      </c>
      <c r="J122" s="10">
        <f>'May Update'!I18</f>
        <v>0</v>
      </c>
      <c r="K122" s="10">
        <f>'May Update'!J18</f>
        <v>0</v>
      </c>
      <c r="L122" s="10">
        <f>'May Update'!K18</f>
        <v>0</v>
      </c>
      <c r="M122" s="10">
        <f>'May Update'!L18</f>
        <v>6</v>
      </c>
      <c r="N122" s="10">
        <f>'May Update'!M18</f>
        <v>0</v>
      </c>
      <c r="O122" s="10">
        <f>'May Update'!N18</f>
        <v>0</v>
      </c>
      <c r="P122" s="10">
        <f>'May Update'!O18</f>
        <v>1</v>
      </c>
      <c r="Q122" s="10">
        <f>'May Update'!P18</f>
        <v>2</v>
      </c>
      <c r="R122" s="10">
        <f>'May Update'!Q18</f>
        <v>0</v>
      </c>
      <c r="S122" s="10">
        <f>'May Update'!R18</f>
        <v>0</v>
      </c>
      <c r="T122" s="10">
        <f>'May Update'!S18</f>
        <v>0</v>
      </c>
      <c r="U122" s="10">
        <f>'May Update'!T18</f>
        <v>0</v>
      </c>
      <c r="V122" s="71">
        <f>(H122+N122+Q122)/(F122+N122+Q122+O122)</f>
        <v>0.77777777777777779</v>
      </c>
      <c r="W122" s="71">
        <f>(I122+J122*2+K122*3+L122*4)/F122</f>
        <v>0.7142857142857143</v>
      </c>
      <c r="X122" s="46">
        <f t="shared" si="30"/>
        <v>1.4920634920634921</v>
      </c>
      <c r="Y122" s="72">
        <f>H122/F122</f>
        <v>0.7142857142857143</v>
      </c>
    </row>
    <row r="123" spans="2:25" x14ac:dyDescent="0.25">
      <c r="B123" s="56"/>
      <c r="C123" s="10" t="s">
        <v>68</v>
      </c>
      <c r="D123" s="10">
        <f>'June Update'!C21</f>
        <v>2</v>
      </c>
      <c r="E123" s="10">
        <f>'June Update'!D21</f>
        <v>6</v>
      </c>
      <c r="F123" s="10">
        <f>'June Update'!E21</f>
        <v>5</v>
      </c>
      <c r="G123" s="10">
        <f>'June Update'!F21</f>
        <v>1</v>
      </c>
      <c r="H123" s="10">
        <f>'June Update'!G21</f>
        <v>2</v>
      </c>
      <c r="I123" s="10">
        <f>'June Update'!H21</f>
        <v>2</v>
      </c>
      <c r="J123" s="10">
        <f>'June Update'!I21</f>
        <v>0</v>
      </c>
      <c r="K123" s="10">
        <f>'June Update'!J21</f>
        <v>0</v>
      </c>
      <c r="L123" s="10">
        <f>'June Update'!K21</f>
        <v>0</v>
      </c>
      <c r="M123" s="10">
        <f>'June Update'!L21</f>
        <v>3</v>
      </c>
      <c r="N123" s="10">
        <f>'June Update'!M21</f>
        <v>1</v>
      </c>
      <c r="O123" s="10">
        <f>'June Update'!N21</f>
        <v>0</v>
      </c>
      <c r="P123" s="10">
        <f>'June Update'!O21</f>
        <v>2</v>
      </c>
      <c r="Q123" s="10">
        <f>'June Update'!P21</f>
        <v>0</v>
      </c>
      <c r="R123" s="10">
        <f>'June Update'!Q21</f>
        <v>0</v>
      </c>
      <c r="S123" s="10">
        <f>'June Update'!R21</f>
        <v>0</v>
      </c>
      <c r="T123" s="10">
        <f>'June Update'!S21</f>
        <v>1</v>
      </c>
      <c r="U123" s="10">
        <f>'June Update'!T21</f>
        <v>0</v>
      </c>
      <c r="V123" s="71">
        <f>(H123+N123+Q123)/(F123+N123+Q123+O123)</f>
        <v>0.5</v>
      </c>
      <c r="W123" s="71">
        <f>(I123+J123*2+K123*3+L123*4)/F123</f>
        <v>0.4</v>
      </c>
      <c r="X123" s="71">
        <f t="shared" si="30"/>
        <v>0.9</v>
      </c>
      <c r="Y123" s="72">
        <f>H123/F123</f>
        <v>0.4</v>
      </c>
    </row>
    <row r="124" spans="2:25" x14ac:dyDescent="0.25">
      <c r="B124" s="56"/>
      <c r="C124" s="10" t="s">
        <v>70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91"/>
      <c r="W124" s="91"/>
      <c r="X124" s="91"/>
      <c r="Y124" s="92"/>
    </row>
    <row r="125" spans="2:25" x14ac:dyDescent="0.25">
      <c r="B125" s="56"/>
      <c r="C125" s="16" t="s">
        <v>78</v>
      </c>
      <c r="D125" s="16">
        <f t="shared" ref="D125:U125" si="42">SUM(D122:D124)</f>
        <v>5</v>
      </c>
      <c r="E125" s="16">
        <f t="shared" si="42"/>
        <v>15</v>
      </c>
      <c r="F125" s="16">
        <f t="shared" si="42"/>
        <v>12</v>
      </c>
      <c r="G125" s="16">
        <f t="shared" si="42"/>
        <v>4</v>
      </c>
      <c r="H125" s="16">
        <f t="shared" si="42"/>
        <v>7</v>
      </c>
      <c r="I125" s="16">
        <f t="shared" si="42"/>
        <v>7</v>
      </c>
      <c r="J125" s="16">
        <f t="shared" si="42"/>
        <v>0</v>
      </c>
      <c r="K125" s="16">
        <f t="shared" si="42"/>
        <v>0</v>
      </c>
      <c r="L125" s="16">
        <f t="shared" si="42"/>
        <v>0</v>
      </c>
      <c r="M125" s="16">
        <f t="shared" si="42"/>
        <v>9</v>
      </c>
      <c r="N125" s="16">
        <f t="shared" si="42"/>
        <v>1</v>
      </c>
      <c r="O125" s="16">
        <f t="shared" si="42"/>
        <v>0</v>
      </c>
      <c r="P125" s="16">
        <f t="shared" si="42"/>
        <v>3</v>
      </c>
      <c r="Q125" s="16">
        <f t="shared" si="42"/>
        <v>2</v>
      </c>
      <c r="R125" s="16">
        <f t="shared" si="42"/>
        <v>0</v>
      </c>
      <c r="S125" s="16">
        <f t="shared" si="42"/>
        <v>0</v>
      </c>
      <c r="T125" s="16">
        <f t="shared" si="42"/>
        <v>1</v>
      </c>
      <c r="U125" s="16">
        <f t="shared" si="42"/>
        <v>0</v>
      </c>
      <c r="V125" s="132">
        <f>(H125+N125+Q125)/(F125+N125+Q125+O125)</f>
        <v>0.66666666666666663</v>
      </c>
      <c r="W125" s="132">
        <f>(I125+J125*2+K125*3+L125*4)/F125</f>
        <v>0.58333333333333337</v>
      </c>
      <c r="X125" s="91">
        <f t="shared" si="30"/>
        <v>1.25</v>
      </c>
      <c r="Y125" s="133">
        <f>H125/F125</f>
        <v>0.58333333333333337</v>
      </c>
    </row>
    <row r="126" spans="2:25" x14ac:dyDescent="0.25">
      <c r="B126" s="5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91"/>
      <c r="W126" s="91"/>
      <c r="X126" s="91"/>
      <c r="Y126" s="92"/>
    </row>
    <row r="127" spans="2:25" x14ac:dyDescent="0.25">
      <c r="B127" s="56"/>
      <c r="C127" s="16" t="s">
        <v>79</v>
      </c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91"/>
      <c r="W127" s="91"/>
      <c r="X127" s="91"/>
      <c r="Y127" s="92"/>
    </row>
    <row r="128" spans="2:25" x14ac:dyDescent="0.25">
      <c r="B128" s="56"/>
      <c r="C128" s="10" t="s">
        <v>76</v>
      </c>
      <c r="D128" s="38">
        <v>2</v>
      </c>
      <c r="E128" s="38">
        <v>8</v>
      </c>
      <c r="F128" s="38">
        <v>7</v>
      </c>
      <c r="G128" s="38">
        <v>3</v>
      </c>
      <c r="H128" s="38">
        <v>2</v>
      </c>
      <c r="I128" s="38">
        <v>2</v>
      </c>
      <c r="J128" s="38">
        <v>0</v>
      </c>
      <c r="K128" s="38">
        <v>0</v>
      </c>
      <c r="L128" s="38">
        <v>0</v>
      </c>
      <c r="M128" s="38">
        <v>1</v>
      </c>
      <c r="N128" s="38">
        <v>1</v>
      </c>
      <c r="O128" s="38">
        <v>0</v>
      </c>
      <c r="P128" s="38">
        <v>2</v>
      </c>
      <c r="Q128" s="38">
        <v>0</v>
      </c>
      <c r="R128" s="38">
        <v>1</v>
      </c>
      <c r="S128" s="38">
        <v>0</v>
      </c>
      <c r="T128" s="38">
        <v>1</v>
      </c>
      <c r="U128" s="38">
        <v>0</v>
      </c>
      <c r="V128" s="71">
        <f>(H128+N128+Q128)/(F128+N128+Q128+O128)</f>
        <v>0.375</v>
      </c>
      <c r="W128" s="71">
        <f>(I128+J128*2+K128*3+L128*4)/F128</f>
        <v>0.2857142857142857</v>
      </c>
      <c r="X128" s="71">
        <f t="shared" ref="X128:X177" si="43">V128+W128</f>
        <v>0.6607142857142857</v>
      </c>
      <c r="Y128" s="72">
        <f>H128/F128</f>
        <v>0.2857142857142857</v>
      </c>
    </row>
    <row r="129" spans="2:25" x14ac:dyDescent="0.25">
      <c r="B129" s="56"/>
      <c r="C129" s="10" t="s">
        <v>94</v>
      </c>
      <c r="D129" s="10">
        <v>3</v>
      </c>
      <c r="E129" s="10">
        <v>5</v>
      </c>
      <c r="F129" s="10">
        <v>3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1</v>
      </c>
      <c r="O129" s="10">
        <v>0</v>
      </c>
      <c r="P129" s="10">
        <v>2</v>
      </c>
      <c r="Q129" s="10">
        <v>1</v>
      </c>
      <c r="R129" s="10">
        <v>1</v>
      </c>
      <c r="S129" s="10">
        <v>0</v>
      </c>
      <c r="T129" s="10">
        <v>0</v>
      </c>
      <c r="U129" s="10">
        <v>0</v>
      </c>
      <c r="V129" s="71">
        <f>(H129+N129+Q129)/(F129+N129+Q129+O129)</f>
        <v>0.4</v>
      </c>
      <c r="W129" s="71">
        <f>(I129+J129*2+K129*3+L129*4)/F129</f>
        <v>0</v>
      </c>
      <c r="X129" s="71">
        <f t="shared" ref="X129" si="44">V129+W129</f>
        <v>0.4</v>
      </c>
      <c r="Y129" s="72">
        <f>H129/F129</f>
        <v>0</v>
      </c>
    </row>
    <row r="130" spans="2:25" x14ac:dyDescent="0.25">
      <c r="B130" s="56"/>
      <c r="C130" s="1" t="s">
        <v>111</v>
      </c>
      <c r="D130" s="10">
        <v>2</v>
      </c>
      <c r="E130" s="10">
        <v>9</v>
      </c>
      <c r="F130" s="10">
        <v>6</v>
      </c>
      <c r="G130" s="10">
        <v>3</v>
      </c>
      <c r="H130" s="10">
        <v>1</v>
      </c>
      <c r="I130" s="10">
        <v>1</v>
      </c>
      <c r="J130" s="10">
        <v>0</v>
      </c>
      <c r="K130" s="10">
        <v>0</v>
      </c>
      <c r="L130" s="10">
        <v>0</v>
      </c>
      <c r="M130" s="10">
        <v>1</v>
      </c>
      <c r="N130" s="10">
        <v>3</v>
      </c>
      <c r="O130" s="10">
        <v>0</v>
      </c>
      <c r="P130" s="10">
        <v>0</v>
      </c>
      <c r="Q130" s="10">
        <v>0</v>
      </c>
      <c r="R130" s="10">
        <v>2</v>
      </c>
      <c r="S130" s="10">
        <v>0</v>
      </c>
      <c r="T130" s="10">
        <v>1</v>
      </c>
      <c r="U130" s="10">
        <v>0</v>
      </c>
      <c r="V130" s="71">
        <f>(H130+N130+Q130)/(F130+N130+Q130+O130)</f>
        <v>0.44444444444444442</v>
      </c>
      <c r="W130" s="71">
        <f>(I130+J130*2+K130*3+L130*4)/F130</f>
        <v>0.16666666666666666</v>
      </c>
      <c r="X130" s="71">
        <f t="shared" ref="X130" si="45">V130+W130</f>
        <v>0.61111111111111105</v>
      </c>
      <c r="Y130" s="72">
        <f>H130/F130</f>
        <v>0.16666666666666666</v>
      </c>
    </row>
    <row r="131" spans="2:25" x14ac:dyDescent="0.25">
      <c r="B131" s="56"/>
      <c r="C131" s="10" t="s">
        <v>103</v>
      </c>
      <c r="D131" s="10">
        <v>1</v>
      </c>
      <c r="E131" s="1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1</v>
      </c>
      <c r="R131" s="10">
        <v>0</v>
      </c>
      <c r="S131" s="10">
        <v>0</v>
      </c>
      <c r="T131" s="10">
        <v>0</v>
      </c>
      <c r="U131" s="10">
        <v>0</v>
      </c>
      <c r="V131" s="71">
        <f>(H131+N131+Q131)/(F131+N131+Q131+O131)</f>
        <v>1</v>
      </c>
      <c r="W131" s="71">
        <v>0</v>
      </c>
      <c r="X131" s="71">
        <v>0</v>
      </c>
      <c r="Y131" s="72">
        <v>0</v>
      </c>
    </row>
    <row r="132" spans="2:25" x14ac:dyDescent="0.25">
      <c r="B132" s="56"/>
      <c r="C132" s="10" t="s">
        <v>77</v>
      </c>
      <c r="D132" s="10"/>
      <c r="E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91"/>
      <c r="W132" s="91"/>
      <c r="X132" s="91"/>
      <c r="Y132" s="92"/>
    </row>
    <row r="133" spans="2:25" x14ac:dyDescent="0.25">
      <c r="B133" s="56"/>
      <c r="C133" s="16" t="s">
        <v>79</v>
      </c>
      <c r="D133" s="16">
        <f t="shared" ref="D133:U133" si="46">SUM(D128:D132)</f>
        <v>8</v>
      </c>
      <c r="E133" s="16">
        <f t="shared" si="46"/>
        <v>23</v>
      </c>
      <c r="F133" s="16">
        <f t="shared" si="46"/>
        <v>16</v>
      </c>
      <c r="G133" s="16">
        <f t="shared" si="46"/>
        <v>6</v>
      </c>
      <c r="H133" s="16">
        <f t="shared" si="46"/>
        <v>3</v>
      </c>
      <c r="I133" s="16">
        <f t="shared" si="46"/>
        <v>3</v>
      </c>
      <c r="J133" s="16">
        <f t="shared" si="46"/>
        <v>0</v>
      </c>
      <c r="K133" s="16">
        <f t="shared" si="46"/>
        <v>0</v>
      </c>
      <c r="L133" s="16">
        <f t="shared" si="46"/>
        <v>0</v>
      </c>
      <c r="M133" s="16">
        <f t="shared" si="46"/>
        <v>2</v>
      </c>
      <c r="N133" s="16">
        <f t="shared" si="46"/>
        <v>5</v>
      </c>
      <c r="O133" s="16">
        <f t="shared" si="46"/>
        <v>0</v>
      </c>
      <c r="P133" s="16">
        <f t="shared" si="46"/>
        <v>4</v>
      </c>
      <c r="Q133" s="16">
        <f t="shared" si="46"/>
        <v>2</v>
      </c>
      <c r="R133" s="16">
        <f t="shared" si="46"/>
        <v>4</v>
      </c>
      <c r="S133" s="16">
        <f t="shared" si="46"/>
        <v>0</v>
      </c>
      <c r="T133" s="16">
        <f t="shared" si="46"/>
        <v>2</v>
      </c>
      <c r="U133" s="16">
        <f t="shared" si="46"/>
        <v>0</v>
      </c>
      <c r="V133" s="132">
        <f>(H133+N133+Q133)/(F133+N133+Q133+O133)</f>
        <v>0.43478260869565216</v>
      </c>
      <c r="W133" s="132">
        <f>(I133+J133*2+K133*3+L133*4)/F133</f>
        <v>0.1875</v>
      </c>
      <c r="X133" s="132">
        <f t="shared" si="43"/>
        <v>0.62228260869565211</v>
      </c>
      <c r="Y133" s="133">
        <f>H133/F133</f>
        <v>0.1875</v>
      </c>
    </row>
    <row r="134" spans="2:25" x14ac:dyDescent="0.25">
      <c r="B134" s="5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91"/>
      <c r="W134" s="91"/>
      <c r="X134" s="91"/>
      <c r="Y134" s="92"/>
    </row>
    <row r="135" spans="2:25" ht="15.75" thickBot="1" x14ac:dyDescent="0.3">
      <c r="B135" s="36"/>
      <c r="C135" s="17" t="s">
        <v>81</v>
      </c>
      <c r="D135" s="17">
        <f t="shared" ref="D135:U135" si="47">D125+D133</f>
        <v>13</v>
      </c>
      <c r="E135" s="17">
        <f t="shared" si="47"/>
        <v>38</v>
      </c>
      <c r="F135" s="17">
        <f t="shared" si="47"/>
        <v>28</v>
      </c>
      <c r="G135" s="17">
        <f t="shared" si="47"/>
        <v>10</v>
      </c>
      <c r="H135" s="17">
        <f t="shared" si="47"/>
        <v>10</v>
      </c>
      <c r="I135" s="17">
        <f t="shared" si="47"/>
        <v>10</v>
      </c>
      <c r="J135" s="17">
        <f t="shared" si="47"/>
        <v>0</v>
      </c>
      <c r="K135" s="17">
        <f t="shared" si="47"/>
        <v>0</v>
      </c>
      <c r="L135" s="17">
        <f t="shared" si="47"/>
        <v>0</v>
      </c>
      <c r="M135" s="17">
        <f t="shared" si="47"/>
        <v>11</v>
      </c>
      <c r="N135" s="17">
        <f t="shared" si="47"/>
        <v>6</v>
      </c>
      <c r="O135" s="17">
        <f t="shared" si="47"/>
        <v>0</v>
      </c>
      <c r="P135" s="17">
        <f t="shared" si="47"/>
        <v>7</v>
      </c>
      <c r="Q135" s="17">
        <f t="shared" si="47"/>
        <v>4</v>
      </c>
      <c r="R135" s="17">
        <f t="shared" si="47"/>
        <v>4</v>
      </c>
      <c r="S135" s="17">
        <f t="shared" si="47"/>
        <v>0</v>
      </c>
      <c r="T135" s="17">
        <f t="shared" si="47"/>
        <v>3</v>
      </c>
      <c r="U135" s="17">
        <f t="shared" si="47"/>
        <v>0</v>
      </c>
      <c r="V135" s="134">
        <f>(H135+N135+Q135)/(F135+N135+Q135+O135)</f>
        <v>0.52631578947368418</v>
      </c>
      <c r="W135" s="134">
        <f>(I135+J135*2+K135*3+L135*4)/F135</f>
        <v>0.35714285714285715</v>
      </c>
      <c r="X135" s="134">
        <f t="shared" si="43"/>
        <v>0.88345864661654128</v>
      </c>
      <c r="Y135" s="135">
        <f>H135/F135</f>
        <v>0.35714285714285715</v>
      </c>
    </row>
    <row r="136" spans="2:25" x14ac:dyDescent="0.25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91"/>
      <c r="W136" s="91"/>
      <c r="X136" s="91"/>
      <c r="Y136" s="91"/>
    </row>
    <row r="137" spans="2:25" ht="15.75" thickBot="1" x14ac:dyDescent="0.3">
      <c r="V137" s="91"/>
      <c r="W137" s="91"/>
      <c r="X137" s="91"/>
      <c r="Y137" s="103"/>
    </row>
    <row r="138" spans="2:25" ht="18.75" x14ac:dyDescent="0.3">
      <c r="B138" s="58" t="s">
        <v>6</v>
      </c>
      <c r="C138" s="34" t="s">
        <v>78</v>
      </c>
      <c r="D138" s="34" t="s">
        <v>39</v>
      </c>
      <c r="E138" s="34" t="s">
        <v>40</v>
      </c>
      <c r="F138" s="34" t="s">
        <v>0</v>
      </c>
      <c r="G138" s="34" t="s">
        <v>1</v>
      </c>
      <c r="H138" s="34" t="s">
        <v>2</v>
      </c>
      <c r="I138" s="34" t="s">
        <v>8</v>
      </c>
      <c r="J138" s="34" t="s">
        <v>10</v>
      </c>
      <c r="K138" s="34" t="s">
        <v>41</v>
      </c>
      <c r="L138" s="34" t="s">
        <v>42</v>
      </c>
      <c r="M138" s="34" t="s">
        <v>3</v>
      </c>
      <c r="N138" s="34" t="s">
        <v>4</v>
      </c>
      <c r="O138" s="34" t="s">
        <v>43</v>
      </c>
      <c r="P138" s="34" t="s">
        <v>5</v>
      </c>
      <c r="Q138" s="34" t="s">
        <v>44</v>
      </c>
      <c r="R138" s="34" t="s">
        <v>45</v>
      </c>
      <c r="S138" s="34" t="s">
        <v>46</v>
      </c>
      <c r="T138" s="34" t="s">
        <v>47</v>
      </c>
      <c r="U138" s="34" t="s">
        <v>48</v>
      </c>
      <c r="V138" s="95" t="s">
        <v>49</v>
      </c>
      <c r="W138" s="95" t="s">
        <v>50</v>
      </c>
      <c r="X138" s="95" t="s">
        <v>51</v>
      </c>
      <c r="Y138" s="96" t="s">
        <v>52</v>
      </c>
    </row>
    <row r="139" spans="2:25" ht="15" customHeight="1" x14ac:dyDescent="0.3">
      <c r="B139" s="59" t="s">
        <v>93</v>
      </c>
      <c r="C139" s="10" t="s">
        <v>67</v>
      </c>
      <c r="D139" s="10">
        <f>'May Update'!C19</f>
        <v>5</v>
      </c>
      <c r="E139" s="10">
        <f>'May Update'!D19</f>
        <v>23</v>
      </c>
      <c r="F139" s="10">
        <f>'May Update'!E19</f>
        <v>20</v>
      </c>
      <c r="G139" s="10">
        <f>'May Update'!F19</f>
        <v>3</v>
      </c>
      <c r="H139" s="10">
        <f>'May Update'!G19</f>
        <v>6</v>
      </c>
      <c r="I139" s="10">
        <f>'May Update'!H19</f>
        <v>6</v>
      </c>
      <c r="J139" s="10">
        <f>'May Update'!I19</f>
        <v>0</v>
      </c>
      <c r="K139" s="10">
        <f>'May Update'!J19</f>
        <v>0</v>
      </c>
      <c r="L139" s="10">
        <f>'May Update'!K19</f>
        <v>0</v>
      </c>
      <c r="M139" s="10">
        <f>'May Update'!L19</f>
        <v>4</v>
      </c>
      <c r="N139" s="10">
        <f>'May Update'!M19</f>
        <v>3</v>
      </c>
      <c r="O139" s="10">
        <f>'May Update'!N19</f>
        <v>0</v>
      </c>
      <c r="P139" s="10">
        <f>'May Update'!O19</f>
        <v>3</v>
      </c>
      <c r="Q139" s="10">
        <f>'May Update'!P19</f>
        <v>0</v>
      </c>
      <c r="R139" s="10">
        <f>'May Update'!Q19</f>
        <v>0</v>
      </c>
      <c r="S139" s="10">
        <f>'May Update'!R19</f>
        <v>3</v>
      </c>
      <c r="T139" s="10">
        <f>'May Update'!S19</f>
        <v>0</v>
      </c>
      <c r="U139" s="10">
        <f>'May Update'!T19</f>
        <v>0</v>
      </c>
      <c r="V139" s="71">
        <f>(H139+N139+Q139)/(F139+N139+Q139+O139)</f>
        <v>0.39130434782608697</v>
      </c>
      <c r="W139" s="71">
        <f>(I139+J139*2+K139*3+L139*4)/F139</f>
        <v>0.3</v>
      </c>
      <c r="X139" s="71">
        <f t="shared" si="43"/>
        <v>0.69130434782608696</v>
      </c>
      <c r="Y139" s="72">
        <f>H139/F139</f>
        <v>0.3</v>
      </c>
    </row>
    <row r="140" spans="2:25" ht="15" customHeight="1" x14ac:dyDescent="0.25">
      <c r="B140" s="56"/>
      <c r="C140" s="10" t="s">
        <v>68</v>
      </c>
      <c r="D140" s="10">
        <f>'June Update'!C23</f>
        <v>4</v>
      </c>
      <c r="E140" s="10">
        <f>'June Update'!D23</f>
        <v>19</v>
      </c>
      <c r="F140" s="10">
        <f>'June Update'!E23</f>
        <v>17</v>
      </c>
      <c r="G140" s="10">
        <f>'June Update'!F23</f>
        <v>3</v>
      </c>
      <c r="H140" s="10">
        <f>'June Update'!G23</f>
        <v>7</v>
      </c>
      <c r="I140" s="10">
        <f>'June Update'!H23</f>
        <v>5</v>
      </c>
      <c r="J140" s="10">
        <f>'June Update'!I23</f>
        <v>2</v>
      </c>
      <c r="K140" s="10">
        <f>'June Update'!J23</f>
        <v>0</v>
      </c>
      <c r="L140" s="10">
        <f>'June Update'!K23</f>
        <v>0</v>
      </c>
      <c r="M140" s="10">
        <f>'June Update'!L23</f>
        <v>4</v>
      </c>
      <c r="N140" s="10">
        <f>'June Update'!M23</f>
        <v>1</v>
      </c>
      <c r="O140" s="10">
        <f>'June Update'!N23</f>
        <v>0</v>
      </c>
      <c r="P140" s="10">
        <f>'June Update'!O23</f>
        <v>1</v>
      </c>
      <c r="Q140" s="10">
        <f>'June Update'!P23</f>
        <v>1</v>
      </c>
      <c r="R140" s="10">
        <f>'June Update'!Q23</f>
        <v>2</v>
      </c>
      <c r="S140" s="10">
        <f>'June Update'!R23</f>
        <v>0</v>
      </c>
      <c r="T140" s="10">
        <f>'June Update'!S23</f>
        <v>0</v>
      </c>
      <c r="U140" s="10">
        <f>'June Update'!T23</f>
        <v>0</v>
      </c>
      <c r="V140" s="71">
        <f>(H140+N140+Q140)/(F140+N140+Q140+O140)</f>
        <v>0.47368421052631576</v>
      </c>
      <c r="W140" s="71">
        <f>(I140+J140*2+K140*3+L140*4)/F140</f>
        <v>0.52941176470588236</v>
      </c>
      <c r="X140" s="46">
        <f t="shared" si="43"/>
        <v>1.0030959752321982</v>
      </c>
      <c r="Y140" s="72">
        <f>H140/F140</f>
        <v>0.41176470588235292</v>
      </c>
    </row>
    <row r="141" spans="2:25" ht="15" customHeight="1" x14ac:dyDescent="0.25">
      <c r="B141" s="56"/>
      <c r="C141" s="10" t="s">
        <v>69</v>
      </c>
      <c r="D141" s="10">
        <f>'July Update'!C18</f>
        <v>3</v>
      </c>
      <c r="E141" s="10">
        <f>'July Update'!D18</f>
        <v>13</v>
      </c>
      <c r="F141" s="10">
        <f>'July Update'!E18</f>
        <v>10</v>
      </c>
      <c r="G141" s="10">
        <f>'July Update'!F18</f>
        <v>5</v>
      </c>
      <c r="H141" s="10">
        <f>'July Update'!G18</f>
        <v>4</v>
      </c>
      <c r="I141" s="10">
        <f>'July Update'!H18</f>
        <v>4</v>
      </c>
      <c r="J141" s="10">
        <f>'July Update'!I18</f>
        <v>0</v>
      </c>
      <c r="K141" s="10">
        <f>'July Update'!J18</f>
        <v>0</v>
      </c>
      <c r="L141" s="10">
        <f>'July Update'!K18</f>
        <v>0</v>
      </c>
      <c r="M141" s="10">
        <f>'July Update'!L18</f>
        <v>2</v>
      </c>
      <c r="N141" s="10">
        <f>'July Update'!M18</f>
        <v>2</v>
      </c>
      <c r="O141" s="10">
        <f>'July Update'!N18</f>
        <v>0</v>
      </c>
      <c r="P141" s="10">
        <f>'July Update'!O18</f>
        <v>0</v>
      </c>
      <c r="Q141" s="10">
        <f>'July Update'!P18</f>
        <v>1</v>
      </c>
      <c r="R141" s="10">
        <f>'July Update'!Q18</f>
        <v>0</v>
      </c>
      <c r="S141" s="10">
        <f>'July Update'!R18</f>
        <v>1</v>
      </c>
      <c r="T141" s="10">
        <f>'July Update'!S18</f>
        <v>0</v>
      </c>
      <c r="U141" s="10">
        <f>'July Update'!T18</f>
        <v>0</v>
      </c>
      <c r="V141" s="71">
        <f>(H141+N141+Q141)/(F141+N141+Q141+O141)</f>
        <v>0.53846153846153844</v>
      </c>
      <c r="W141" s="71">
        <f>(I141+J141*2+K141*3+L141*4)/F141</f>
        <v>0.4</v>
      </c>
      <c r="X141" s="71">
        <f t="shared" ref="X141" si="48">V141+W141</f>
        <v>0.93846153846153846</v>
      </c>
      <c r="Y141" s="72">
        <f>H141/F141</f>
        <v>0.4</v>
      </c>
    </row>
    <row r="142" spans="2:25" x14ac:dyDescent="0.25">
      <c r="B142" s="56"/>
      <c r="C142" s="10" t="s">
        <v>70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91"/>
      <c r="W142" s="91"/>
      <c r="X142" s="91"/>
      <c r="Y142" s="92"/>
    </row>
    <row r="143" spans="2:25" x14ac:dyDescent="0.25">
      <c r="B143" s="56"/>
      <c r="C143" s="16" t="s">
        <v>78</v>
      </c>
      <c r="D143" s="16">
        <f t="shared" ref="D143:U143" si="49">SUM(D139:D142)</f>
        <v>12</v>
      </c>
      <c r="E143" s="16">
        <f t="shared" si="49"/>
        <v>55</v>
      </c>
      <c r="F143" s="16">
        <f t="shared" si="49"/>
        <v>47</v>
      </c>
      <c r="G143" s="16">
        <f t="shared" si="49"/>
        <v>11</v>
      </c>
      <c r="H143" s="16">
        <f t="shared" si="49"/>
        <v>17</v>
      </c>
      <c r="I143" s="16">
        <f t="shared" si="49"/>
        <v>15</v>
      </c>
      <c r="J143" s="16">
        <f t="shared" si="49"/>
        <v>2</v>
      </c>
      <c r="K143" s="16">
        <f t="shared" si="49"/>
        <v>0</v>
      </c>
      <c r="L143" s="16">
        <f t="shared" si="49"/>
        <v>0</v>
      </c>
      <c r="M143" s="16">
        <f t="shared" si="49"/>
        <v>10</v>
      </c>
      <c r="N143" s="16">
        <f t="shared" si="49"/>
        <v>6</v>
      </c>
      <c r="O143" s="16">
        <f t="shared" si="49"/>
        <v>0</v>
      </c>
      <c r="P143" s="16">
        <f t="shared" si="49"/>
        <v>4</v>
      </c>
      <c r="Q143" s="16">
        <f t="shared" si="49"/>
        <v>2</v>
      </c>
      <c r="R143" s="16">
        <f t="shared" si="49"/>
        <v>2</v>
      </c>
      <c r="S143" s="16">
        <f t="shared" si="49"/>
        <v>4</v>
      </c>
      <c r="T143" s="16">
        <f t="shared" si="49"/>
        <v>0</v>
      </c>
      <c r="U143" s="16">
        <f t="shared" si="49"/>
        <v>0</v>
      </c>
      <c r="V143" s="132">
        <f>(H143+N143+Q143)/(F143+N143+Q143+O143)</f>
        <v>0.45454545454545453</v>
      </c>
      <c r="W143" s="132">
        <f>(I143+J143*2+K143*3+L143*4)/F143</f>
        <v>0.40425531914893614</v>
      </c>
      <c r="X143" s="132">
        <f t="shared" si="43"/>
        <v>0.85880077369439067</v>
      </c>
      <c r="Y143" s="133">
        <f>H143/F143</f>
        <v>0.36170212765957449</v>
      </c>
    </row>
    <row r="144" spans="2:25" x14ac:dyDescent="0.25">
      <c r="B144" s="5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91"/>
      <c r="W144" s="91"/>
      <c r="X144" s="91"/>
      <c r="Y144" s="92"/>
    </row>
    <row r="145" spans="2:25" x14ac:dyDescent="0.25">
      <c r="B145" s="56"/>
      <c r="C145" s="16" t="s">
        <v>79</v>
      </c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91"/>
      <c r="W145" s="91"/>
      <c r="X145" s="91"/>
      <c r="Y145" s="92"/>
    </row>
    <row r="146" spans="2:25" x14ac:dyDescent="0.25">
      <c r="B146" s="56"/>
      <c r="C146" s="10" t="s">
        <v>76</v>
      </c>
      <c r="D146" s="38">
        <v>3</v>
      </c>
      <c r="E146" s="38">
        <v>12</v>
      </c>
      <c r="F146" s="38">
        <v>10</v>
      </c>
      <c r="G146" s="38">
        <v>0</v>
      </c>
      <c r="H146" s="38">
        <v>4</v>
      </c>
      <c r="I146" s="38">
        <v>3</v>
      </c>
      <c r="J146" s="38">
        <v>1</v>
      </c>
      <c r="K146" s="38">
        <v>0</v>
      </c>
      <c r="L146" s="38">
        <v>0</v>
      </c>
      <c r="M146" s="38">
        <v>2</v>
      </c>
      <c r="N146" s="38">
        <v>2</v>
      </c>
      <c r="O146" s="38">
        <v>0</v>
      </c>
      <c r="P146" s="38">
        <v>0</v>
      </c>
      <c r="Q146" s="38">
        <v>0</v>
      </c>
      <c r="R146" s="38">
        <v>0</v>
      </c>
      <c r="S146" s="38">
        <v>0</v>
      </c>
      <c r="T146" s="38">
        <v>0</v>
      </c>
      <c r="U146" s="38">
        <v>0</v>
      </c>
      <c r="V146" s="71">
        <f>(H146+N146+Q146)/(F146+N146+Q146+O146)</f>
        <v>0.5</v>
      </c>
      <c r="W146" s="71">
        <f>(I146+J146*2+K146*3+L146*4)/F146</f>
        <v>0.5</v>
      </c>
      <c r="X146" s="46">
        <f t="shared" si="43"/>
        <v>1</v>
      </c>
      <c r="Y146" s="72">
        <f>H146/F146</f>
        <v>0.4</v>
      </c>
    </row>
    <row r="147" spans="2:25" x14ac:dyDescent="0.25">
      <c r="B147" s="56"/>
      <c r="C147" s="10" t="s">
        <v>94</v>
      </c>
      <c r="D147" s="10">
        <v>4</v>
      </c>
      <c r="E147" s="10">
        <v>11</v>
      </c>
      <c r="F147" s="10">
        <v>8</v>
      </c>
      <c r="G147" s="10">
        <v>5</v>
      </c>
      <c r="H147" s="10">
        <v>6</v>
      </c>
      <c r="I147" s="10">
        <v>4</v>
      </c>
      <c r="J147" s="10">
        <v>1</v>
      </c>
      <c r="K147" s="10">
        <v>0</v>
      </c>
      <c r="L147" s="10">
        <v>1</v>
      </c>
      <c r="M147" s="10">
        <v>3</v>
      </c>
      <c r="N147" s="10">
        <v>3</v>
      </c>
      <c r="O147" s="10">
        <v>0</v>
      </c>
      <c r="P147" s="10">
        <v>1</v>
      </c>
      <c r="Q147" s="10">
        <v>0</v>
      </c>
      <c r="R147" s="10">
        <v>0</v>
      </c>
      <c r="S147" s="10">
        <v>1</v>
      </c>
      <c r="T147" s="10">
        <v>1</v>
      </c>
      <c r="U147" s="10">
        <v>0</v>
      </c>
      <c r="V147" s="71">
        <f>(H147+N147+Q147)/(F147+N147+Q147+O147)</f>
        <v>0.81818181818181823</v>
      </c>
      <c r="W147" s="46">
        <f>(I147+J147*2+K147*3+L147*4)/F147</f>
        <v>1.25</v>
      </c>
      <c r="X147" s="46">
        <f t="shared" ref="X147" si="50">V147+W147</f>
        <v>2.0681818181818183</v>
      </c>
      <c r="Y147" s="72">
        <f>H147/F147</f>
        <v>0.75</v>
      </c>
    </row>
    <row r="148" spans="2:25" x14ac:dyDescent="0.25">
      <c r="B148" s="56"/>
      <c r="C148" s="1" t="s">
        <v>111</v>
      </c>
      <c r="D148" s="10">
        <v>3</v>
      </c>
      <c r="E148" s="10">
        <v>11</v>
      </c>
      <c r="F148" s="10">
        <v>9</v>
      </c>
      <c r="G148" s="10">
        <v>3</v>
      </c>
      <c r="H148" s="10">
        <v>6</v>
      </c>
      <c r="I148" s="10">
        <v>4</v>
      </c>
      <c r="J148" s="10">
        <v>2</v>
      </c>
      <c r="K148" s="10">
        <v>0</v>
      </c>
      <c r="L148" s="10">
        <v>0</v>
      </c>
      <c r="M148" s="10">
        <v>5</v>
      </c>
      <c r="N148" s="10">
        <v>1</v>
      </c>
      <c r="O148" s="10">
        <v>1</v>
      </c>
      <c r="P148" s="10">
        <v>1</v>
      </c>
      <c r="Q148" s="10">
        <v>0</v>
      </c>
      <c r="R148" s="10">
        <v>1</v>
      </c>
      <c r="S148" s="10">
        <v>0</v>
      </c>
      <c r="T148" s="10">
        <v>1</v>
      </c>
      <c r="U148" s="10">
        <v>0</v>
      </c>
      <c r="V148" s="71">
        <f>(H148+N148+Q148)/(F148+N148+Q148+O148)</f>
        <v>0.63636363636363635</v>
      </c>
      <c r="W148" s="71">
        <f>(I148+J148*2+K148*3+L148*4)/F148</f>
        <v>0.88888888888888884</v>
      </c>
      <c r="X148" s="46">
        <f t="shared" ref="X148" si="51">V148+W148</f>
        <v>1.5252525252525251</v>
      </c>
      <c r="Y148" s="72">
        <f>H148/F148</f>
        <v>0.66666666666666663</v>
      </c>
    </row>
    <row r="149" spans="2:25" x14ac:dyDescent="0.25">
      <c r="B149" s="56"/>
      <c r="C149" s="10" t="s">
        <v>103</v>
      </c>
      <c r="D149" s="10">
        <v>5</v>
      </c>
      <c r="E149" s="10">
        <v>20</v>
      </c>
      <c r="F149" s="10">
        <v>17</v>
      </c>
      <c r="G149" s="10">
        <v>1</v>
      </c>
      <c r="H149" s="10">
        <v>2</v>
      </c>
      <c r="I149" s="10">
        <v>2</v>
      </c>
      <c r="J149" s="10">
        <v>0</v>
      </c>
      <c r="K149" s="10">
        <v>0</v>
      </c>
      <c r="L149" s="10">
        <v>0</v>
      </c>
      <c r="M149" s="10">
        <v>1</v>
      </c>
      <c r="N149" s="10">
        <v>1</v>
      </c>
      <c r="O149" s="10">
        <v>0</v>
      </c>
      <c r="P149" s="10">
        <v>4</v>
      </c>
      <c r="Q149" s="10">
        <v>2</v>
      </c>
      <c r="R149" s="10">
        <v>0</v>
      </c>
      <c r="S149" s="10">
        <v>1</v>
      </c>
      <c r="T149" s="10">
        <v>1</v>
      </c>
      <c r="U149" s="10">
        <v>0</v>
      </c>
      <c r="V149" s="71">
        <f>(H149+N149+Q149)/(F149+N149+Q149+O149)</f>
        <v>0.25</v>
      </c>
      <c r="W149" s="71">
        <f>(I149+J149*2+K149*3+L149*4)/F149</f>
        <v>0.11764705882352941</v>
      </c>
      <c r="X149" s="71">
        <f t="shared" ref="X149" si="52">V149+W149</f>
        <v>0.36764705882352944</v>
      </c>
      <c r="Y149" s="72">
        <f>H149/F149</f>
        <v>0.11764705882352941</v>
      </c>
    </row>
    <row r="150" spans="2:25" x14ac:dyDescent="0.25">
      <c r="B150" s="56"/>
      <c r="C150" s="10" t="s">
        <v>77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91"/>
      <c r="W150" s="91"/>
      <c r="X150" s="91"/>
      <c r="Y150" s="92"/>
    </row>
    <row r="151" spans="2:25" x14ac:dyDescent="0.25">
      <c r="B151" s="56"/>
      <c r="C151" s="16" t="s">
        <v>79</v>
      </c>
      <c r="D151" s="16">
        <f t="shared" ref="D151:U151" si="53">SUM(D146:D150)</f>
        <v>15</v>
      </c>
      <c r="E151" s="16">
        <f t="shared" si="53"/>
        <v>54</v>
      </c>
      <c r="F151" s="16">
        <f t="shared" si="53"/>
        <v>44</v>
      </c>
      <c r="G151" s="16">
        <f t="shared" si="53"/>
        <v>9</v>
      </c>
      <c r="H151" s="16">
        <f t="shared" si="53"/>
        <v>18</v>
      </c>
      <c r="I151" s="16">
        <f t="shared" si="53"/>
        <v>13</v>
      </c>
      <c r="J151" s="16">
        <f t="shared" si="53"/>
        <v>4</v>
      </c>
      <c r="K151" s="16">
        <f t="shared" si="53"/>
        <v>0</v>
      </c>
      <c r="L151" s="16">
        <f t="shared" si="53"/>
        <v>1</v>
      </c>
      <c r="M151" s="16">
        <f t="shared" si="53"/>
        <v>11</v>
      </c>
      <c r="N151" s="16">
        <f t="shared" si="53"/>
        <v>7</v>
      </c>
      <c r="O151" s="16">
        <f t="shared" si="53"/>
        <v>1</v>
      </c>
      <c r="P151" s="16">
        <f t="shared" si="53"/>
        <v>6</v>
      </c>
      <c r="Q151" s="16">
        <f t="shared" si="53"/>
        <v>2</v>
      </c>
      <c r="R151" s="16">
        <f t="shared" si="53"/>
        <v>1</v>
      </c>
      <c r="S151" s="16">
        <f t="shared" si="53"/>
        <v>2</v>
      </c>
      <c r="T151" s="16">
        <f t="shared" si="53"/>
        <v>3</v>
      </c>
      <c r="U151" s="16">
        <f t="shared" si="53"/>
        <v>0</v>
      </c>
      <c r="V151" s="132">
        <f>(H151+N151+Q151)/(F151+N151+Q151+O151)</f>
        <v>0.5</v>
      </c>
      <c r="W151" s="132">
        <f>(I151+J151*2+K151*3+L151*4)/F151</f>
        <v>0.56818181818181823</v>
      </c>
      <c r="X151" s="91">
        <f t="shared" si="43"/>
        <v>1.0681818181818183</v>
      </c>
      <c r="Y151" s="133">
        <f>H151/F151</f>
        <v>0.40909090909090912</v>
      </c>
    </row>
    <row r="152" spans="2:25" x14ac:dyDescent="0.25">
      <c r="B152" s="5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91"/>
      <c r="W152" s="91"/>
      <c r="X152" s="91"/>
      <c r="Y152" s="92"/>
    </row>
    <row r="153" spans="2:25" ht="15.75" thickBot="1" x14ac:dyDescent="0.3">
      <c r="B153" s="36"/>
      <c r="C153" s="17" t="s">
        <v>81</v>
      </c>
      <c r="D153" s="17">
        <f t="shared" ref="D153:U153" si="54">D143+D151</f>
        <v>27</v>
      </c>
      <c r="E153" s="17">
        <f t="shared" si="54"/>
        <v>109</v>
      </c>
      <c r="F153" s="17">
        <f t="shared" si="54"/>
        <v>91</v>
      </c>
      <c r="G153" s="17">
        <f t="shared" si="54"/>
        <v>20</v>
      </c>
      <c r="H153" s="17">
        <f t="shared" si="54"/>
        <v>35</v>
      </c>
      <c r="I153" s="17">
        <f t="shared" si="54"/>
        <v>28</v>
      </c>
      <c r="J153" s="17">
        <f t="shared" si="54"/>
        <v>6</v>
      </c>
      <c r="K153" s="17">
        <f t="shared" si="54"/>
        <v>0</v>
      </c>
      <c r="L153" s="17">
        <f t="shared" si="54"/>
        <v>1</v>
      </c>
      <c r="M153" s="17">
        <f t="shared" si="54"/>
        <v>21</v>
      </c>
      <c r="N153" s="17">
        <f t="shared" si="54"/>
        <v>13</v>
      </c>
      <c r="O153" s="17">
        <f t="shared" si="54"/>
        <v>1</v>
      </c>
      <c r="P153" s="17">
        <f t="shared" si="54"/>
        <v>10</v>
      </c>
      <c r="Q153" s="17">
        <f t="shared" si="54"/>
        <v>4</v>
      </c>
      <c r="R153" s="17">
        <f t="shared" si="54"/>
        <v>3</v>
      </c>
      <c r="S153" s="17">
        <f t="shared" si="54"/>
        <v>6</v>
      </c>
      <c r="T153" s="17">
        <f t="shared" si="54"/>
        <v>3</v>
      </c>
      <c r="U153" s="17">
        <f t="shared" si="54"/>
        <v>0</v>
      </c>
      <c r="V153" s="134">
        <f>(H153+N153+Q153)/(F153+N153+Q153+O153)</f>
        <v>0.47706422018348627</v>
      </c>
      <c r="W153" s="134">
        <f>(I153+J153*2+K153*3+L153*4)/F153</f>
        <v>0.48351648351648352</v>
      </c>
      <c r="X153" s="134">
        <f t="shared" si="43"/>
        <v>0.96058070369996984</v>
      </c>
      <c r="Y153" s="101">
        <f>H153/F153</f>
        <v>0.38461538461538464</v>
      </c>
    </row>
    <row r="154" spans="2:25" x14ac:dyDescent="0.25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91"/>
      <c r="W154" s="91"/>
      <c r="X154" s="91"/>
      <c r="Y154" s="91"/>
    </row>
    <row r="155" spans="2:25" ht="15.75" thickBot="1" x14ac:dyDescent="0.3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91"/>
      <c r="W155" s="91"/>
      <c r="X155" s="91"/>
      <c r="Y155" s="103"/>
    </row>
    <row r="156" spans="2:25" ht="18.75" x14ac:dyDescent="0.3">
      <c r="B156" s="58" t="s">
        <v>163</v>
      </c>
      <c r="C156" s="34" t="s">
        <v>78</v>
      </c>
      <c r="D156" s="34" t="s">
        <v>39</v>
      </c>
      <c r="E156" s="34" t="s">
        <v>40</v>
      </c>
      <c r="F156" s="34" t="s">
        <v>0</v>
      </c>
      <c r="G156" s="34" t="s">
        <v>1</v>
      </c>
      <c r="H156" s="34" t="s">
        <v>2</v>
      </c>
      <c r="I156" s="34" t="s">
        <v>8</v>
      </c>
      <c r="J156" s="34" t="s">
        <v>10</v>
      </c>
      <c r="K156" s="34" t="s">
        <v>41</v>
      </c>
      <c r="L156" s="34" t="s">
        <v>42</v>
      </c>
      <c r="M156" s="34" t="s">
        <v>3</v>
      </c>
      <c r="N156" s="34" t="s">
        <v>4</v>
      </c>
      <c r="O156" s="34" t="s">
        <v>43</v>
      </c>
      <c r="P156" s="34" t="s">
        <v>5</v>
      </c>
      <c r="Q156" s="34" t="s">
        <v>44</v>
      </c>
      <c r="R156" s="34" t="s">
        <v>45</v>
      </c>
      <c r="S156" s="34" t="s">
        <v>46</v>
      </c>
      <c r="T156" s="34" t="s">
        <v>47</v>
      </c>
      <c r="U156" s="34" t="s">
        <v>48</v>
      </c>
      <c r="V156" s="95" t="s">
        <v>49</v>
      </c>
      <c r="W156" s="95" t="s">
        <v>50</v>
      </c>
      <c r="X156" s="95" t="s">
        <v>51</v>
      </c>
      <c r="Y156" s="96" t="s">
        <v>52</v>
      </c>
    </row>
    <row r="157" spans="2:25" ht="18.75" x14ac:dyDescent="0.3">
      <c r="B157" s="59" t="s">
        <v>93</v>
      </c>
      <c r="C157" s="10" t="s">
        <v>68</v>
      </c>
      <c r="D157" s="10">
        <f>'June Update'!C22</f>
        <v>1</v>
      </c>
      <c r="E157" s="10">
        <f>'June Update'!D22</f>
        <v>3</v>
      </c>
      <c r="F157" s="10">
        <f>'June Update'!E22</f>
        <v>2</v>
      </c>
      <c r="G157" s="10">
        <f>'June Update'!F22</f>
        <v>3</v>
      </c>
      <c r="H157" s="10">
        <f>'June Update'!G22</f>
        <v>2</v>
      </c>
      <c r="I157" s="10">
        <f>'June Update'!H22</f>
        <v>1</v>
      </c>
      <c r="J157" s="10">
        <f>'June Update'!I22</f>
        <v>1</v>
      </c>
      <c r="K157" s="10">
        <f>'June Update'!J22</f>
        <v>0</v>
      </c>
      <c r="L157" s="10">
        <f>'June Update'!K22</f>
        <v>0</v>
      </c>
      <c r="M157" s="10">
        <f>'June Update'!L22</f>
        <v>1</v>
      </c>
      <c r="N157" s="10">
        <f>'June Update'!M22</f>
        <v>0</v>
      </c>
      <c r="O157" s="10">
        <f>'June Update'!N22</f>
        <v>0</v>
      </c>
      <c r="P157" s="10">
        <f>'June Update'!O22</f>
        <v>1</v>
      </c>
      <c r="Q157" s="10">
        <f>'June Update'!P22</f>
        <v>1</v>
      </c>
      <c r="R157" s="10">
        <f>'June Update'!Q22</f>
        <v>0</v>
      </c>
      <c r="S157" s="10">
        <f>'June Update'!R22</f>
        <v>0</v>
      </c>
      <c r="T157" s="10">
        <f>'June Update'!S22</f>
        <v>0</v>
      </c>
      <c r="U157" s="10">
        <f>'June Update'!T22</f>
        <v>0</v>
      </c>
      <c r="V157" s="46">
        <f>(H157+N157+Q157)/(F157+N157+Q157+O157)</f>
        <v>1</v>
      </c>
      <c r="W157" s="46">
        <f>(I157+J157*2+K157*3+L157*4)/F157</f>
        <v>1.5</v>
      </c>
      <c r="X157" s="46">
        <f t="shared" si="43"/>
        <v>2.5</v>
      </c>
      <c r="Y157" s="90">
        <f>H157/F157</f>
        <v>1</v>
      </c>
    </row>
    <row r="158" spans="2:25" x14ac:dyDescent="0.25">
      <c r="B158" s="56"/>
      <c r="C158" s="10" t="s">
        <v>70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91"/>
      <c r="W158" s="91"/>
      <c r="X158" s="91"/>
      <c r="Y158" s="92"/>
    </row>
    <row r="159" spans="2:25" x14ac:dyDescent="0.25">
      <c r="B159" s="56"/>
      <c r="C159" s="16" t="s">
        <v>78</v>
      </c>
      <c r="D159" s="16">
        <f t="shared" ref="D159:U159" si="55">SUM(D157:D158)</f>
        <v>1</v>
      </c>
      <c r="E159" s="16">
        <f t="shared" si="55"/>
        <v>3</v>
      </c>
      <c r="F159" s="16">
        <f t="shared" si="55"/>
        <v>2</v>
      </c>
      <c r="G159" s="16">
        <f t="shared" si="55"/>
        <v>3</v>
      </c>
      <c r="H159" s="16">
        <f t="shared" si="55"/>
        <v>2</v>
      </c>
      <c r="I159" s="16">
        <f t="shared" si="55"/>
        <v>1</v>
      </c>
      <c r="J159" s="16">
        <f t="shared" si="55"/>
        <v>1</v>
      </c>
      <c r="K159" s="16">
        <f t="shared" si="55"/>
        <v>0</v>
      </c>
      <c r="L159" s="16">
        <f t="shared" si="55"/>
        <v>0</v>
      </c>
      <c r="M159" s="16">
        <f t="shared" si="55"/>
        <v>1</v>
      </c>
      <c r="N159" s="16">
        <f t="shared" si="55"/>
        <v>0</v>
      </c>
      <c r="O159" s="16">
        <f t="shared" si="55"/>
        <v>0</v>
      </c>
      <c r="P159" s="16">
        <f t="shared" si="55"/>
        <v>1</v>
      </c>
      <c r="Q159" s="16">
        <f t="shared" si="55"/>
        <v>1</v>
      </c>
      <c r="R159" s="16">
        <f t="shared" si="55"/>
        <v>0</v>
      </c>
      <c r="S159" s="16">
        <f t="shared" si="55"/>
        <v>0</v>
      </c>
      <c r="T159" s="16">
        <f t="shared" si="55"/>
        <v>0</v>
      </c>
      <c r="U159" s="16">
        <f t="shared" si="55"/>
        <v>0</v>
      </c>
      <c r="V159" s="91">
        <f>(H159+N159+Q159)/(F159+N159+Q159+O159)</f>
        <v>1</v>
      </c>
      <c r="W159" s="91">
        <f>(I159+J159*2+K159*3+L159*4)/F159</f>
        <v>1.5</v>
      </c>
      <c r="X159" s="91">
        <f t="shared" si="43"/>
        <v>2.5</v>
      </c>
      <c r="Y159" s="92">
        <f>H159/F159</f>
        <v>1</v>
      </c>
    </row>
    <row r="160" spans="2:25" x14ac:dyDescent="0.25">
      <c r="B160" s="56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91"/>
      <c r="W160" s="91"/>
      <c r="X160" s="91"/>
      <c r="Y160" s="92"/>
    </row>
    <row r="161" spans="2:25" x14ac:dyDescent="0.25">
      <c r="B161" s="56"/>
      <c r="C161" s="16" t="s">
        <v>79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91"/>
      <c r="W161" s="91"/>
      <c r="X161" s="91"/>
      <c r="Y161" s="92"/>
    </row>
    <row r="162" spans="2:25" x14ac:dyDescent="0.25">
      <c r="B162" s="56"/>
      <c r="C162" s="10" t="s">
        <v>77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91"/>
      <c r="W162" s="91"/>
      <c r="X162" s="91"/>
      <c r="Y162" s="92"/>
    </row>
    <row r="163" spans="2:25" x14ac:dyDescent="0.25">
      <c r="B163" s="56"/>
      <c r="C163" s="16" t="s">
        <v>79</v>
      </c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91"/>
      <c r="W163" s="91"/>
      <c r="X163" s="91"/>
      <c r="Y163" s="92"/>
    </row>
    <row r="164" spans="2:25" x14ac:dyDescent="0.25">
      <c r="B164" s="56"/>
      <c r="C164" s="6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91"/>
      <c r="W164" s="91"/>
      <c r="X164" s="91"/>
      <c r="Y164" s="92"/>
    </row>
    <row r="165" spans="2:25" ht="15.75" thickBot="1" x14ac:dyDescent="0.3">
      <c r="B165" s="36"/>
      <c r="C165" s="17" t="s">
        <v>81</v>
      </c>
      <c r="D165" s="17">
        <f>D159+D163</f>
        <v>1</v>
      </c>
      <c r="E165" s="17">
        <f>E159+E163</f>
        <v>3</v>
      </c>
      <c r="F165" s="17">
        <f>F159+F163</f>
        <v>2</v>
      </c>
      <c r="G165" s="17">
        <f>G159+G163</f>
        <v>3</v>
      </c>
      <c r="H165" s="17">
        <f>H159+H163</f>
        <v>2</v>
      </c>
      <c r="I165" s="17">
        <f>I159+I163</f>
        <v>1</v>
      </c>
      <c r="J165" s="17">
        <f>J159+J163</f>
        <v>1</v>
      </c>
      <c r="K165" s="17">
        <f>K159+K163</f>
        <v>0</v>
      </c>
      <c r="L165" s="17">
        <f>L159+L163</f>
        <v>0</v>
      </c>
      <c r="M165" s="17">
        <f>M159+M163</f>
        <v>1</v>
      </c>
      <c r="N165" s="17">
        <f>N159+N163</f>
        <v>0</v>
      </c>
      <c r="O165" s="17">
        <f>O159+O163</f>
        <v>0</v>
      </c>
      <c r="P165" s="17">
        <f>P159+P163</f>
        <v>1</v>
      </c>
      <c r="Q165" s="17">
        <f>Q159+Q163</f>
        <v>1</v>
      </c>
      <c r="R165" s="17">
        <f>R159+R163</f>
        <v>0</v>
      </c>
      <c r="S165" s="17">
        <f>S159+S163</f>
        <v>0</v>
      </c>
      <c r="T165" s="17">
        <f>T159+T163</f>
        <v>0</v>
      </c>
      <c r="U165" s="17">
        <f>U159+U163</f>
        <v>0</v>
      </c>
      <c r="V165" s="93">
        <f t="shared" ref="V165" si="56">(H165+N165+Q165)/(F165+N165+Q165+O165)</f>
        <v>1</v>
      </c>
      <c r="W165" s="93">
        <f t="shared" ref="W165" si="57">(I165+J165*2+K165*3+L165*4)/F165</f>
        <v>1.5</v>
      </c>
      <c r="X165" s="93">
        <f t="shared" ref="X165" si="58">V165+W165</f>
        <v>2.5</v>
      </c>
      <c r="Y165" s="136">
        <f t="shared" ref="Y165" si="59">H165/F165</f>
        <v>1</v>
      </c>
    </row>
    <row r="166" spans="2:25" x14ac:dyDescent="0.25">
      <c r="B166" s="3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1"/>
      <c r="W166" s="91"/>
      <c r="X166" s="91"/>
      <c r="Y166" s="91"/>
    </row>
    <row r="167" spans="2:25" ht="15.75" thickBot="1" x14ac:dyDescent="0.3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91"/>
      <c r="W167" s="91"/>
      <c r="X167" s="91"/>
      <c r="Y167" s="103"/>
    </row>
    <row r="168" spans="2:25" ht="18.75" x14ac:dyDescent="0.3">
      <c r="B168" s="58" t="s">
        <v>156</v>
      </c>
      <c r="C168" s="34" t="s">
        <v>78</v>
      </c>
      <c r="D168" s="34" t="s">
        <v>39</v>
      </c>
      <c r="E168" s="34" t="s">
        <v>40</v>
      </c>
      <c r="F168" s="34" t="s">
        <v>0</v>
      </c>
      <c r="G168" s="34" t="s">
        <v>1</v>
      </c>
      <c r="H168" s="34" t="s">
        <v>2</v>
      </c>
      <c r="I168" s="34" t="s">
        <v>8</v>
      </c>
      <c r="J168" s="34" t="s">
        <v>10</v>
      </c>
      <c r="K168" s="34" t="s">
        <v>41</v>
      </c>
      <c r="L168" s="34" t="s">
        <v>42</v>
      </c>
      <c r="M168" s="34" t="s">
        <v>3</v>
      </c>
      <c r="N168" s="34" t="s">
        <v>4</v>
      </c>
      <c r="O168" s="34" t="s">
        <v>43</v>
      </c>
      <c r="P168" s="34" t="s">
        <v>5</v>
      </c>
      <c r="Q168" s="34" t="s">
        <v>44</v>
      </c>
      <c r="R168" s="34" t="s">
        <v>45</v>
      </c>
      <c r="S168" s="34" t="s">
        <v>46</v>
      </c>
      <c r="T168" s="34" t="s">
        <v>47</v>
      </c>
      <c r="U168" s="34" t="s">
        <v>48</v>
      </c>
      <c r="V168" s="95" t="s">
        <v>49</v>
      </c>
      <c r="W168" s="95" t="s">
        <v>50</v>
      </c>
      <c r="X168" s="95" t="s">
        <v>51</v>
      </c>
      <c r="Y168" s="96" t="s">
        <v>52</v>
      </c>
    </row>
    <row r="169" spans="2:25" ht="18.75" x14ac:dyDescent="0.3">
      <c r="B169" s="59" t="s">
        <v>157</v>
      </c>
      <c r="C169" s="10" t="s">
        <v>68</v>
      </c>
      <c r="D169" s="10">
        <f>'June Update'!C24</f>
        <v>1</v>
      </c>
      <c r="E169" s="10">
        <f>'June Update'!D24</f>
        <v>4</v>
      </c>
      <c r="F169" s="10">
        <f>'June Update'!E24</f>
        <v>3</v>
      </c>
      <c r="G169" s="10">
        <f>'June Update'!F24</f>
        <v>0</v>
      </c>
      <c r="H169" s="10">
        <f>'June Update'!G24</f>
        <v>0</v>
      </c>
      <c r="I169" s="10">
        <f>'June Update'!H24</f>
        <v>0</v>
      </c>
      <c r="J169" s="10">
        <f>'June Update'!I24</f>
        <v>0</v>
      </c>
      <c r="K169" s="10">
        <f>'June Update'!J24</f>
        <v>0</v>
      </c>
      <c r="L169" s="10">
        <f>'June Update'!K24</f>
        <v>0</v>
      </c>
      <c r="M169" s="10">
        <f>'June Update'!L24</f>
        <v>0</v>
      </c>
      <c r="N169" s="10">
        <f>'June Update'!M24</f>
        <v>1</v>
      </c>
      <c r="O169" s="10">
        <f>'June Update'!N24</f>
        <v>0</v>
      </c>
      <c r="P169" s="10">
        <f>'June Update'!O24</f>
        <v>0</v>
      </c>
      <c r="Q169" s="10">
        <f>'June Update'!P24</f>
        <v>0</v>
      </c>
      <c r="R169" s="10">
        <f>'June Update'!Q24</f>
        <v>0</v>
      </c>
      <c r="S169" s="10">
        <f>'June Update'!R24</f>
        <v>0</v>
      </c>
      <c r="T169" s="10">
        <f>'June Update'!S24</f>
        <v>0</v>
      </c>
      <c r="U169" s="10">
        <f>'June Update'!T24</f>
        <v>0</v>
      </c>
      <c r="V169" s="71">
        <f>(H169+N169+Q169)/(F169+N169+Q169+O169)</f>
        <v>0.25</v>
      </c>
      <c r="W169" s="71">
        <f>(I169+J169*2+K169*3+L169*4)/F169</f>
        <v>0</v>
      </c>
      <c r="X169" s="71">
        <f t="shared" si="43"/>
        <v>0.25</v>
      </c>
      <c r="Y169" s="72">
        <f>H169/F169</f>
        <v>0</v>
      </c>
    </row>
    <row r="170" spans="2:25" x14ac:dyDescent="0.25">
      <c r="B170" s="56"/>
      <c r="C170" s="10" t="s">
        <v>70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132"/>
      <c r="W170" s="132"/>
      <c r="X170" s="132"/>
      <c r="Y170" s="133"/>
    </row>
    <row r="171" spans="2:25" x14ac:dyDescent="0.25">
      <c r="B171" s="56"/>
      <c r="C171" s="16" t="s">
        <v>78</v>
      </c>
      <c r="D171" s="16">
        <f t="shared" ref="D171:U171" si="60">SUM(D169:D170)</f>
        <v>1</v>
      </c>
      <c r="E171" s="16">
        <f t="shared" si="60"/>
        <v>4</v>
      </c>
      <c r="F171" s="16">
        <f t="shared" si="60"/>
        <v>3</v>
      </c>
      <c r="G171" s="16">
        <f t="shared" si="60"/>
        <v>0</v>
      </c>
      <c r="H171" s="16">
        <f t="shared" si="60"/>
        <v>0</v>
      </c>
      <c r="I171" s="16">
        <f t="shared" si="60"/>
        <v>0</v>
      </c>
      <c r="J171" s="16">
        <f t="shared" si="60"/>
        <v>0</v>
      </c>
      <c r="K171" s="16">
        <f t="shared" si="60"/>
        <v>0</v>
      </c>
      <c r="L171" s="16">
        <f t="shared" si="60"/>
        <v>0</v>
      </c>
      <c r="M171" s="16">
        <f t="shared" si="60"/>
        <v>0</v>
      </c>
      <c r="N171" s="16">
        <f t="shared" si="60"/>
        <v>1</v>
      </c>
      <c r="O171" s="16">
        <f t="shared" si="60"/>
        <v>0</v>
      </c>
      <c r="P171" s="16">
        <f t="shared" si="60"/>
        <v>0</v>
      </c>
      <c r="Q171" s="16">
        <f t="shared" si="60"/>
        <v>0</v>
      </c>
      <c r="R171" s="16">
        <f t="shared" si="60"/>
        <v>0</v>
      </c>
      <c r="S171" s="16">
        <f t="shared" si="60"/>
        <v>0</v>
      </c>
      <c r="T171" s="16">
        <f t="shared" si="60"/>
        <v>0</v>
      </c>
      <c r="U171" s="16">
        <f t="shared" si="60"/>
        <v>0</v>
      </c>
      <c r="V171" s="132">
        <f>(H171+N171+Q171)/(F171+N171+Q171+O171)</f>
        <v>0.25</v>
      </c>
      <c r="W171" s="132">
        <f>(I171+J171*2+K171*3+L171*4)/F171</f>
        <v>0</v>
      </c>
      <c r="X171" s="132">
        <f t="shared" si="43"/>
        <v>0.25</v>
      </c>
      <c r="Y171" s="133">
        <f>H171/F171</f>
        <v>0</v>
      </c>
    </row>
    <row r="172" spans="2:25" x14ac:dyDescent="0.25">
      <c r="B172" s="56"/>
      <c r="C172" s="1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132"/>
      <c r="W172" s="132"/>
      <c r="X172" s="132"/>
      <c r="Y172" s="133"/>
    </row>
    <row r="173" spans="2:25" x14ac:dyDescent="0.25">
      <c r="B173" s="56"/>
      <c r="C173" s="16" t="s">
        <v>79</v>
      </c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132"/>
      <c r="W173" s="132"/>
      <c r="X173" s="132"/>
      <c r="Y173" s="133"/>
    </row>
    <row r="174" spans="2:25" x14ac:dyDescent="0.25">
      <c r="B174" s="56"/>
      <c r="C174" s="10" t="s">
        <v>77</v>
      </c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132"/>
      <c r="W174" s="132"/>
      <c r="X174" s="132"/>
      <c r="Y174" s="133"/>
    </row>
    <row r="175" spans="2:25" x14ac:dyDescent="0.25">
      <c r="B175" s="56"/>
      <c r="C175" s="16" t="s">
        <v>79</v>
      </c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132"/>
      <c r="W175" s="132"/>
      <c r="X175" s="132"/>
      <c r="Y175" s="133"/>
    </row>
    <row r="176" spans="2:25" x14ac:dyDescent="0.25">
      <c r="B176" s="5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132"/>
      <c r="W176" s="132"/>
      <c r="X176" s="132"/>
      <c r="Y176" s="133"/>
    </row>
    <row r="177" spans="2:25" ht="15.75" thickBot="1" x14ac:dyDescent="0.3">
      <c r="B177" s="36"/>
      <c r="C177" s="17" t="s">
        <v>81</v>
      </c>
      <c r="D177" s="17">
        <f>D171+D175</f>
        <v>1</v>
      </c>
      <c r="E177" s="17">
        <f>E171+E175</f>
        <v>4</v>
      </c>
      <c r="F177" s="17">
        <f>F171+F175</f>
        <v>3</v>
      </c>
      <c r="G177" s="17">
        <f>G171+G175</f>
        <v>0</v>
      </c>
      <c r="H177" s="17">
        <f>H171+H175</f>
        <v>0</v>
      </c>
      <c r="I177" s="17">
        <f>I171+I175</f>
        <v>0</v>
      </c>
      <c r="J177" s="17">
        <f>J171+J175</f>
        <v>0</v>
      </c>
      <c r="K177" s="17">
        <f>K171+K175</f>
        <v>0</v>
      </c>
      <c r="L177" s="17">
        <f>L171+L175</f>
        <v>0</v>
      </c>
      <c r="M177" s="17">
        <f>M171+M175</f>
        <v>0</v>
      </c>
      <c r="N177" s="17">
        <f>N171+N175</f>
        <v>1</v>
      </c>
      <c r="O177" s="17">
        <f>O171+O175</f>
        <v>0</v>
      </c>
      <c r="P177" s="17">
        <f>P171+P175</f>
        <v>0</v>
      </c>
      <c r="Q177" s="17">
        <f>Q171+Q175</f>
        <v>0</v>
      </c>
      <c r="R177" s="17">
        <f>R171+R175</f>
        <v>0</v>
      </c>
      <c r="S177" s="17">
        <f>S171+S175</f>
        <v>0</v>
      </c>
      <c r="T177" s="17">
        <f>T171+T175</f>
        <v>0</v>
      </c>
      <c r="U177" s="17">
        <f>U171+U175</f>
        <v>0</v>
      </c>
      <c r="V177" s="134">
        <f>(H177+N177+Q177)/(F177+N177+Q177+O177)</f>
        <v>0.25</v>
      </c>
      <c r="W177" s="134">
        <f>(I177+J177*2+K177*3+L177*4)/F177</f>
        <v>0</v>
      </c>
      <c r="X177" s="134">
        <f t="shared" si="43"/>
        <v>0.25</v>
      </c>
      <c r="Y177" s="135">
        <f>H177/F177</f>
        <v>0</v>
      </c>
    </row>
    <row r="178" spans="2:25" x14ac:dyDescent="0.25">
      <c r="V178" s="91"/>
      <c r="W178" s="91"/>
      <c r="X178" s="91"/>
      <c r="Y178" s="91"/>
    </row>
    <row r="179" spans="2:25" ht="15.75" thickBot="1" x14ac:dyDescent="0.3">
      <c r="V179" s="91"/>
      <c r="W179" s="91"/>
      <c r="X179" s="91"/>
      <c r="Y179" s="103"/>
    </row>
    <row r="180" spans="2:25" ht="18.75" x14ac:dyDescent="0.3">
      <c r="B180" s="58" t="s">
        <v>22</v>
      </c>
      <c r="C180" s="34" t="s">
        <v>78</v>
      </c>
      <c r="D180" s="34" t="s">
        <v>39</v>
      </c>
      <c r="E180" s="34" t="s">
        <v>40</v>
      </c>
      <c r="F180" s="34" t="s">
        <v>0</v>
      </c>
      <c r="G180" s="34" t="s">
        <v>1</v>
      </c>
      <c r="H180" s="34" t="s">
        <v>2</v>
      </c>
      <c r="I180" s="34" t="s">
        <v>8</v>
      </c>
      <c r="J180" s="34" t="s">
        <v>10</v>
      </c>
      <c r="K180" s="34" t="s">
        <v>41</v>
      </c>
      <c r="L180" s="34" t="s">
        <v>42</v>
      </c>
      <c r="M180" s="34" t="s">
        <v>3</v>
      </c>
      <c r="N180" s="34" t="s">
        <v>4</v>
      </c>
      <c r="O180" s="34" t="s">
        <v>43</v>
      </c>
      <c r="P180" s="34" t="s">
        <v>5</v>
      </c>
      <c r="Q180" s="34" t="s">
        <v>44</v>
      </c>
      <c r="R180" s="34" t="s">
        <v>45</v>
      </c>
      <c r="S180" s="34" t="s">
        <v>46</v>
      </c>
      <c r="T180" s="34" t="s">
        <v>47</v>
      </c>
      <c r="U180" s="34" t="s">
        <v>48</v>
      </c>
      <c r="V180" s="95" t="s">
        <v>49</v>
      </c>
      <c r="W180" s="95" t="s">
        <v>50</v>
      </c>
      <c r="X180" s="95" t="s">
        <v>51</v>
      </c>
      <c r="Y180" s="96" t="s">
        <v>52</v>
      </c>
    </row>
    <row r="181" spans="2:25" ht="15" customHeight="1" x14ac:dyDescent="0.3">
      <c r="B181" s="59" t="s">
        <v>90</v>
      </c>
      <c r="C181" s="10" t="s">
        <v>67</v>
      </c>
      <c r="D181" s="10">
        <f>'May Update'!C20</f>
        <v>6</v>
      </c>
      <c r="E181" s="10">
        <f>'May Update'!D20</f>
        <v>25</v>
      </c>
      <c r="F181" s="10">
        <f>'May Update'!E20</f>
        <v>16</v>
      </c>
      <c r="G181" s="10">
        <f>'May Update'!F20</f>
        <v>5</v>
      </c>
      <c r="H181" s="10">
        <f>'May Update'!G20</f>
        <v>5</v>
      </c>
      <c r="I181" s="10">
        <f>'May Update'!H20</f>
        <v>2</v>
      </c>
      <c r="J181" s="10">
        <f>'May Update'!I20</f>
        <v>2</v>
      </c>
      <c r="K181" s="10">
        <f>'May Update'!J20</f>
        <v>0</v>
      </c>
      <c r="L181" s="10">
        <f>'May Update'!K20</f>
        <v>1</v>
      </c>
      <c r="M181" s="10">
        <f>'May Update'!L20</f>
        <v>6</v>
      </c>
      <c r="N181" s="10">
        <f>'May Update'!M20</f>
        <v>7</v>
      </c>
      <c r="O181" s="10">
        <f>'May Update'!N20</f>
        <v>0</v>
      </c>
      <c r="P181" s="10">
        <f>'May Update'!O20</f>
        <v>5</v>
      </c>
      <c r="Q181" s="10">
        <f>'May Update'!P20</f>
        <v>2</v>
      </c>
      <c r="R181" s="10">
        <f>'May Update'!Q20</f>
        <v>0</v>
      </c>
      <c r="S181" s="10">
        <f>'May Update'!R20</f>
        <v>1</v>
      </c>
      <c r="T181" s="10">
        <f>'May Update'!S20</f>
        <v>0</v>
      </c>
      <c r="U181" s="10">
        <f>'May Update'!T20</f>
        <v>0</v>
      </c>
      <c r="V181" s="71">
        <f>(H181+N181+Q181)/(F181+N181+Q181+O181)</f>
        <v>0.56000000000000005</v>
      </c>
      <c r="W181" s="71">
        <f>(I181+J181*2+K181*3+L181*4)/F181</f>
        <v>0.625</v>
      </c>
      <c r="X181" s="46">
        <f t="shared" ref="X181:X243" si="61">V181+W181</f>
        <v>1.1850000000000001</v>
      </c>
      <c r="Y181" s="72">
        <f>H181/F181</f>
        <v>0.3125</v>
      </c>
    </row>
    <row r="182" spans="2:25" ht="15" customHeight="1" x14ac:dyDescent="0.25">
      <c r="B182" s="56"/>
      <c r="C182" s="10" t="s">
        <v>68</v>
      </c>
      <c r="D182" s="10">
        <f>'June Update'!C25</f>
        <v>4</v>
      </c>
      <c r="E182" s="10">
        <f>'June Update'!D25</f>
        <v>11</v>
      </c>
      <c r="F182" s="10">
        <f>'June Update'!E25</f>
        <v>9</v>
      </c>
      <c r="G182" s="10">
        <f>'June Update'!F25</f>
        <v>2</v>
      </c>
      <c r="H182" s="10">
        <f>'June Update'!G25</f>
        <v>2</v>
      </c>
      <c r="I182" s="10">
        <f>'June Update'!H25</f>
        <v>1</v>
      </c>
      <c r="J182" s="10">
        <f>'June Update'!I25</f>
        <v>0</v>
      </c>
      <c r="K182" s="10">
        <f>'June Update'!J25</f>
        <v>0</v>
      </c>
      <c r="L182" s="10">
        <f>'June Update'!K25</f>
        <v>1</v>
      </c>
      <c r="M182" s="10">
        <f>'June Update'!L25</f>
        <v>4</v>
      </c>
      <c r="N182" s="10">
        <f>'June Update'!M25</f>
        <v>1</v>
      </c>
      <c r="O182" s="10">
        <f>'June Update'!N25</f>
        <v>0</v>
      </c>
      <c r="P182" s="10">
        <f>'June Update'!O25</f>
        <v>4</v>
      </c>
      <c r="Q182" s="10">
        <f>'June Update'!P25</f>
        <v>0</v>
      </c>
      <c r="R182" s="10">
        <f>'June Update'!Q25</f>
        <v>0</v>
      </c>
      <c r="S182" s="10">
        <f>'June Update'!R25</f>
        <v>0</v>
      </c>
      <c r="T182" s="10">
        <f>'June Update'!S25</f>
        <v>0</v>
      </c>
      <c r="U182" s="10">
        <f>'June Update'!T25</f>
        <v>0</v>
      </c>
      <c r="V182" s="71">
        <f>(H182+N182+Q182)/(F182+N182+Q182+O182)</f>
        <v>0.3</v>
      </c>
      <c r="W182" s="71">
        <f>(I182+J182*2+K182*3+L182*4)/F182</f>
        <v>0.55555555555555558</v>
      </c>
      <c r="X182" s="71">
        <f t="shared" si="61"/>
        <v>0.85555555555555562</v>
      </c>
      <c r="Y182" s="72">
        <f>H182/F182</f>
        <v>0.22222222222222221</v>
      </c>
    </row>
    <row r="183" spans="2:25" ht="15" customHeight="1" x14ac:dyDescent="0.25">
      <c r="B183" s="56"/>
      <c r="C183" s="10" t="s">
        <v>69</v>
      </c>
      <c r="D183" s="10">
        <f>'July Update'!C19</f>
        <v>3</v>
      </c>
      <c r="E183" s="10">
        <f>'July Update'!D19</f>
        <v>8</v>
      </c>
      <c r="F183" s="10">
        <f>'July Update'!E19</f>
        <v>8</v>
      </c>
      <c r="G183" s="10">
        <f>'July Update'!F19</f>
        <v>2</v>
      </c>
      <c r="H183" s="10">
        <f>'July Update'!G19</f>
        <v>2</v>
      </c>
      <c r="I183" s="10">
        <f>'July Update'!H19</f>
        <v>2</v>
      </c>
      <c r="J183" s="10">
        <f>'July Update'!I19</f>
        <v>0</v>
      </c>
      <c r="K183" s="10">
        <f>'July Update'!J19</f>
        <v>0</v>
      </c>
      <c r="L183" s="10">
        <f>'July Update'!K19</f>
        <v>0</v>
      </c>
      <c r="M183" s="10">
        <f>'July Update'!L19</f>
        <v>0</v>
      </c>
      <c r="N183" s="10">
        <f>'July Update'!M19</f>
        <v>0</v>
      </c>
      <c r="O183" s="10">
        <f>'July Update'!N19</f>
        <v>0</v>
      </c>
      <c r="P183" s="10">
        <f>'July Update'!O19</f>
        <v>3</v>
      </c>
      <c r="Q183" s="10">
        <f>'July Update'!P19</f>
        <v>0</v>
      </c>
      <c r="R183" s="10">
        <f>'July Update'!Q19</f>
        <v>1</v>
      </c>
      <c r="S183" s="10">
        <f>'July Update'!R19</f>
        <v>1</v>
      </c>
      <c r="T183" s="10">
        <f>'July Update'!S19</f>
        <v>1</v>
      </c>
      <c r="U183" s="10">
        <f>'July Update'!T19</f>
        <v>0</v>
      </c>
      <c r="V183" s="71">
        <f>(H183+N183+Q183)/(F183+N183+Q183+O183)</f>
        <v>0.25</v>
      </c>
      <c r="W183" s="71">
        <f>(I183+J183*2+K183*3+L183*4)/F183</f>
        <v>0.25</v>
      </c>
      <c r="X183" s="71">
        <f t="shared" ref="X183" si="62">V183+W183</f>
        <v>0.5</v>
      </c>
      <c r="Y183" s="72">
        <f>H183/F183</f>
        <v>0.25</v>
      </c>
    </row>
    <row r="184" spans="2:25" x14ac:dyDescent="0.25">
      <c r="B184" s="56"/>
      <c r="C184" s="10" t="s">
        <v>70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91"/>
      <c r="W184" s="91"/>
      <c r="X184" s="91"/>
      <c r="Y184" s="92"/>
    </row>
    <row r="185" spans="2:25" x14ac:dyDescent="0.25">
      <c r="B185" s="56"/>
      <c r="C185" s="16" t="s">
        <v>78</v>
      </c>
      <c r="D185" s="16">
        <f t="shared" ref="D185:U185" si="63">SUM(D181:D184)</f>
        <v>13</v>
      </c>
      <c r="E185" s="16">
        <f t="shared" si="63"/>
        <v>44</v>
      </c>
      <c r="F185" s="16">
        <f t="shared" si="63"/>
        <v>33</v>
      </c>
      <c r="G185" s="16">
        <f t="shared" si="63"/>
        <v>9</v>
      </c>
      <c r="H185" s="16">
        <f t="shared" si="63"/>
        <v>9</v>
      </c>
      <c r="I185" s="16">
        <f t="shared" si="63"/>
        <v>5</v>
      </c>
      <c r="J185" s="16">
        <f t="shared" si="63"/>
        <v>2</v>
      </c>
      <c r="K185" s="16">
        <f t="shared" si="63"/>
        <v>0</v>
      </c>
      <c r="L185" s="16">
        <f t="shared" si="63"/>
        <v>2</v>
      </c>
      <c r="M185" s="16">
        <f t="shared" si="63"/>
        <v>10</v>
      </c>
      <c r="N185" s="16">
        <f t="shared" si="63"/>
        <v>8</v>
      </c>
      <c r="O185" s="16">
        <f t="shared" si="63"/>
        <v>0</v>
      </c>
      <c r="P185" s="16">
        <f t="shared" si="63"/>
        <v>12</v>
      </c>
      <c r="Q185" s="16">
        <f t="shared" si="63"/>
        <v>2</v>
      </c>
      <c r="R185" s="16">
        <f t="shared" si="63"/>
        <v>1</v>
      </c>
      <c r="S185" s="16">
        <f t="shared" si="63"/>
        <v>2</v>
      </c>
      <c r="T185" s="16">
        <f t="shared" si="63"/>
        <v>1</v>
      </c>
      <c r="U185" s="16">
        <f t="shared" si="63"/>
        <v>0</v>
      </c>
      <c r="V185" s="132">
        <f>(H185+N185+Q185)/(F185+N185+Q185+O185)</f>
        <v>0.44186046511627908</v>
      </c>
      <c r="W185" s="132">
        <f>(I185+J185*2+K185*3+L185*4)/F185</f>
        <v>0.51515151515151514</v>
      </c>
      <c r="X185" s="91">
        <f t="shared" si="61"/>
        <v>0.95701198026779422</v>
      </c>
      <c r="Y185" s="133">
        <f>H185/F185</f>
        <v>0.27272727272727271</v>
      </c>
    </row>
    <row r="186" spans="2:25" x14ac:dyDescent="0.25">
      <c r="B186" s="5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91"/>
      <c r="W186" s="91"/>
      <c r="X186" s="91"/>
      <c r="Y186" s="92"/>
    </row>
    <row r="187" spans="2:25" x14ac:dyDescent="0.25">
      <c r="B187" s="56"/>
      <c r="C187" s="16" t="s">
        <v>79</v>
      </c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91"/>
      <c r="W187" s="91"/>
      <c r="X187" s="91"/>
      <c r="Y187" s="92"/>
    </row>
    <row r="188" spans="2:25" x14ac:dyDescent="0.25">
      <c r="B188" s="56"/>
      <c r="C188" s="10" t="s">
        <v>94</v>
      </c>
      <c r="D188" s="10">
        <v>3</v>
      </c>
      <c r="E188" s="10">
        <v>7</v>
      </c>
      <c r="F188" s="10">
        <v>5</v>
      </c>
      <c r="G188" s="10">
        <v>0</v>
      </c>
      <c r="H188" s="10">
        <v>1</v>
      </c>
      <c r="I188" s="10">
        <v>1</v>
      </c>
      <c r="J188" s="10">
        <v>0</v>
      </c>
      <c r="K188" s="10">
        <v>0</v>
      </c>
      <c r="L188" s="10">
        <v>0</v>
      </c>
      <c r="M188" s="10">
        <v>2</v>
      </c>
      <c r="N188" s="10">
        <v>2</v>
      </c>
      <c r="O188" s="10">
        <v>0</v>
      </c>
      <c r="P188" s="10">
        <v>3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71">
        <f>(H188+N188+Q188)/(F188+N188+Q188+O188)</f>
        <v>0.42857142857142855</v>
      </c>
      <c r="W188" s="71">
        <f>(I188+J188*2+K188*3+L188*4)/F188</f>
        <v>0.2</v>
      </c>
      <c r="X188" s="71">
        <f t="shared" si="61"/>
        <v>0.62857142857142856</v>
      </c>
      <c r="Y188" s="72">
        <f>H188/F188</f>
        <v>0.2</v>
      </c>
    </row>
    <row r="189" spans="2:25" x14ac:dyDescent="0.25">
      <c r="B189" s="56"/>
      <c r="C189" s="1" t="s">
        <v>111</v>
      </c>
      <c r="D189" s="10">
        <v>3</v>
      </c>
      <c r="E189" s="10">
        <v>10</v>
      </c>
      <c r="F189" s="10">
        <v>10</v>
      </c>
      <c r="G189" s="10">
        <v>1</v>
      </c>
      <c r="H189" s="10">
        <v>3</v>
      </c>
      <c r="I189" s="10">
        <v>2</v>
      </c>
      <c r="J189" s="10">
        <v>1</v>
      </c>
      <c r="K189" s="10">
        <v>0</v>
      </c>
      <c r="L189" s="10">
        <v>0</v>
      </c>
      <c r="M189" s="10">
        <v>3</v>
      </c>
      <c r="N189" s="10">
        <v>0</v>
      </c>
      <c r="O189" s="10">
        <v>0</v>
      </c>
      <c r="P189" s="10">
        <v>2</v>
      </c>
      <c r="Q189" s="10">
        <v>0</v>
      </c>
      <c r="R189" s="10">
        <v>0</v>
      </c>
      <c r="S189" s="10">
        <v>1</v>
      </c>
      <c r="T189" s="10">
        <v>0</v>
      </c>
      <c r="U189" s="10">
        <v>0</v>
      </c>
      <c r="V189" s="71">
        <f>(H189+N189+Q189)/(F189+N189+Q189+O189)</f>
        <v>0.3</v>
      </c>
      <c r="W189" s="71">
        <f>(I189+J189*2+K189*3+L189*4)/F189</f>
        <v>0.4</v>
      </c>
      <c r="X189" s="71">
        <f>V189+W189</f>
        <v>0.7</v>
      </c>
      <c r="Y189" s="72">
        <f>H189/F189</f>
        <v>0.3</v>
      </c>
    </row>
    <row r="190" spans="2:25" x14ac:dyDescent="0.25">
      <c r="B190" s="56"/>
      <c r="C190" s="10" t="s">
        <v>80</v>
      </c>
      <c r="D190" s="10">
        <v>2</v>
      </c>
      <c r="E190" s="10">
        <v>5</v>
      </c>
      <c r="F190" s="10">
        <v>4</v>
      </c>
      <c r="G190" s="10">
        <v>2</v>
      </c>
      <c r="H190" s="10">
        <v>4</v>
      </c>
      <c r="I190" s="10">
        <v>3</v>
      </c>
      <c r="J190" s="10">
        <v>1</v>
      </c>
      <c r="K190" s="10">
        <v>0</v>
      </c>
      <c r="L190" s="10">
        <v>0</v>
      </c>
      <c r="M190" s="10">
        <v>5</v>
      </c>
      <c r="N190" s="10">
        <v>1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1</v>
      </c>
      <c r="U190" s="10">
        <v>0</v>
      </c>
      <c r="V190" s="46">
        <f>(H190+N190+Q190)/(F190+N190+Q190+O190)</f>
        <v>1</v>
      </c>
      <c r="W190" s="46">
        <f>(I190+J190*2+K190*3+L190*4)/F190</f>
        <v>1.25</v>
      </c>
      <c r="X190" s="46">
        <f>V190+W190</f>
        <v>2.25</v>
      </c>
      <c r="Y190" s="72">
        <f>H190/F190</f>
        <v>1</v>
      </c>
    </row>
    <row r="191" spans="2:25" x14ac:dyDescent="0.25">
      <c r="B191" s="56"/>
      <c r="C191" s="10" t="s">
        <v>103</v>
      </c>
      <c r="D191" s="10">
        <v>5</v>
      </c>
      <c r="E191" s="10">
        <v>18</v>
      </c>
      <c r="F191" s="10">
        <v>15</v>
      </c>
      <c r="G191" s="10">
        <v>3</v>
      </c>
      <c r="H191" s="10">
        <v>3</v>
      </c>
      <c r="I191" s="10">
        <v>2</v>
      </c>
      <c r="J191" s="10">
        <v>1</v>
      </c>
      <c r="K191" s="10">
        <v>0</v>
      </c>
      <c r="L191" s="10">
        <v>0</v>
      </c>
      <c r="M191" s="10">
        <v>1</v>
      </c>
      <c r="N191" s="10">
        <v>2</v>
      </c>
      <c r="O191" s="10">
        <v>0</v>
      </c>
      <c r="P191" s="10">
        <v>6</v>
      </c>
      <c r="Q191" s="10">
        <v>1</v>
      </c>
      <c r="R191" s="10">
        <v>0</v>
      </c>
      <c r="S191" s="10">
        <v>1</v>
      </c>
      <c r="T191" s="10">
        <v>0</v>
      </c>
      <c r="U191" s="10">
        <v>0</v>
      </c>
      <c r="V191" s="71">
        <f>(H191+N191+Q191)/(F191+N191+Q191+O191)</f>
        <v>0.33333333333333331</v>
      </c>
      <c r="W191" s="71">
        <f>(I191+J191*2+K191*3+L191*4)/F191</f>
        <v>0.26666666666666666</v>
      </c>
      <c r="X191" s="71">
        <f>V191+W191</f>
        <v>0.6</v>
      </c>
      <c r="Y191" s="72">
        <f>H191/F191</f>
        <v>0.2</v>
      </c>
    </row>
    <row r="192" spans="2:25" x14ac:dyDescent="0.25">
      <c r="B192" s="56"/>
      <c r="C192" s="10" t="s">
        <v>77</v>
      </c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91"/>
      <c r="W192" s="91"/>
      <c r="X192" s="91"/>
      <c r="Y192" s="92"/>
    </row>
    <row r="193" spans="2:26" x14ac:dyDescent="0.25">
      <c r="B193" s="56"/>
      <c r="C193" s="16" t="s">
        <v>79</v>
      </c>
      <c r="D193" s="16">
        <f t="shared" ref="D193:U193" si="64">SUM(D188:D192)</f>
        <v>13</v>
      </c>
      <c r="E193" s="16">
        <f t="shared" si="64"/>
        <v>40</v>
      </c>
      <c r="F193" s="16">
        <f t="shared" si="64"/>
        <v>34</v>
      </c>
      <c r="G193" s="16">
        <f t="shared" si="64"/>
        <v>6</v>
      </c>
      <c r="H193" s="16">
        <f t="shared" si="64"/>
        <v>11</v>
      </c>
      <c r="I193" s="16">
        <f t="shared" si="64"/>
        <v>8</v>
      </c>
      <c r="J193" s="16">
        <f t="shared" si="64"/>
        <v>3</v>
      </c>
      <c r="K193" s="16">
        <f t="shared" si="64"/>
        <v>0</v>
      </c>
      <c r="L193" s="16">
        <f t="shared" si="64"/>
        <v>0</v>
      </c>
      <c r="M193" s="16">
        <f t="shared" si="64"/>
        <v>11</v>
      </c>
      <c r="N193" s="16">
        <f t="shared" si="64"/>
        <v>5</v>
      </c>
      <c r="O193" s="16">
        <f t="shared" si="64"/>
        <v>0</v>
      </c>
      <c r="P193" s="16">
        <f t="shared" si="64"/>
        <v>11</v>
      </c>
      <c r="Q193" s="16">
        <f t="shared" si="64"/>
        <v>1</v>
      </c>
      <c r="R193" s="16">
        <f t="shared" si="64"/>
        <v>0</v>
      </c>
      <c r="S193" s="16">
        <f t="shared" si="64"/>
        <v>2</v>
      </c>
      <c r="T193" s="16">
        <f t="shared" si="64"/>
        <v>1</v>
      </c>
      <c r="U193" s="16">
        <f t="shared" si="64"/>
        <v>0</v>
      </c>
      <c r="V193" s="132">
        <f>(H193+N193+Q193)/(F193+N193+Q193+O193)</f>
        <v>0.42499999999999999</v>
      </c>
      <c r="W193" s="132">
        <f>(I193+J193*2+K193*3+L193*4)/F193</f>
        <v>0.41176470588235292</v>
      </c>
      <c r="X193" s="132">
        <f t="shared" si="61"/>
        <v>0.83676470588235285</v>
      </c>
      <c r="Y193" s="133">
        <f>H193/F193</f>
        <v>0.3235294117647059</v>
      </c>
    </row>
    <row r="194" spans="2:26" x14ac:dyDescent="0.25">
      <c r="B194" s="5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91"/>
      <c r="W194" s="91"/>
      <c r="X194" s="91"/>
      <c r="Y194" s="92"/>
    </row>
    <row r="195" spans="2:26" ht="15.75" thickBot="1" x14ac:dyDescent="0.3">
      <c r="B195" s="36"/>
      <c r="C195" s="17" t="s">
        <v>81</v>
      </c>
      <c r="D195" s="17">
        <f t="shared" ref="D195:U195" si="65">D185+D193</f>
        <v>26</v>
      </c>
      <c r="E195" s="17">
        <f t="shared" si="65"/>
        <v>84</v>
      </c>
      <c r="F195" s="17">
        <f t="shared" si="65"/>
        <v>67</v>
      </c>
      <c r="G195" s="17">
        <f t="shared" si="65"/>
        <v>15</v>
      </c>
      <c r="H195" s="17">
        <f t="shared" si="65"/>
        <v>20</v>
      </c>
      <c r="I195" s="17">
        <f t="shared" si="65"/>
        <v>13</v>
      </c>
      <c r="J195" s="17">
        <f t="shared" si="65"/>
        <v>5</v>
      </c>
      <c r="K195" s="17">
        <f t="shared" si="65"/>
        <v>0</v>
      </c>
      <c r="L195" s="17">
        <f t="shared" si="65"/>
        <v>2</v>
      </c>
      <c r="M195" s="17">
        <f t="shared" si="65"/>
        <v>21</v>
      </c>
      <c r="N195" s="17">
        <f t="shared" si="65"/>
        <v>13</v>
      </c>
      <c r="O195" s="17">
        <f t="shared" si="65"/>
        <v>0</v>
      </c>
      <c r="P195" s="17">
        <f t="shared" si="65"/>
        <v>23</v>
      </c>
      <c r="Q195" s="17">
        <f t="shared" si="65"/>
        <v>3</v>
      </c>
      <c r="R195" s="17">
        <f t="shared" si="65"/>
        <v>1</v>
      </c>
      <c r="S195" s="17">
        <f t="shared" si="65"/>
        <v>4</v>
      </c>
      <c r="T195" s="17">
        <f t="shared" si="65"/>
        <v>2</v>
      </c>
      <c r="U195" s="17">
        <f t="shared" si="65"/>
        <v>0</v>
      </c>
      <c r="V195" s="134">
        <f>(H195+N195+Q195)/(F195+N195+Q195+O195)</f>
        <v>0.43373493975903615</v>
      </c>
      <c r="W195" s="134">
        <f>(I195+J195*2+K195*3+L195*4)/F195</f>
        <v>0.46268656716417911</v>
      </c>
      <c r="X195" s="134">
        <f t="shared" si="61"/>
        <v>0.89642150692321532</v>
      </c>
      <c r="Y195" s="135">
        <f>H195/F195</f>
        <v>0.29850746268656714</v>
      </c>
    </row>
    <row r="196" spans="2:26" x14ac:dyDescent="0.25">
      <c r="V196" s="91"/>
      <c r="W196" s="91"/>
      <c r="X196" s="91"/>
      <c r="Y196" s="91"/>
    </row>
    <row r="197" spans="2:26" ht="15.75" thickBot="1" x14ac:dyDescent="0.3">
      <c r="V197" s="91"/>
      <c r="W197" s="91"/>
      <c r="X197" s="91"/>
      <c r="Y197" s="103"/>
    </row>
    <row r="198" spans="2:26" ht="18.75" x14ac:dyDescent="0.3">
      <c r="B198" s="58" t="s">
        <v>53</v>
      </c>
      <c r="C198" s="34" t="s">
        <v>78</v>
      </c>
      <c r="D198" s="34" t="s">
        <v>39</v>
      </c>
      <c r="E198" s="34" t="s">
        <v>40</v>
      </c>
      <c r="F198" s="34" t="s">
        <v>0</v>
      </c>
      <c r="G198" s="34" t="s">
        <v>1</v>
      </c>
      <c r="H198" s="34" t="s">
        <v>2</v>
      </c>
      <c r="I198" s="34" t="s">
        <v>8</v>
      </c>
      <c r="J198" s="34" t="s">
        <v>10</v>
      </c>
      <c r="K198" s="34" t="s">
        <v>41</v>
      </c>
      <c r="L198" s="34" t="s">
        <v>42</v>
      </c>
      <c r="M198" s="34" t="s">
        <v>3</v>
      </c>
      <c r="N198" s="34" t="s">
        <v>4</v>
      </c>
      <c r="O198" s="34" t="s">
        <v>43</v>
      </c>
      <c r="P198" s="34" t="s">
        <v>5</v>
      </c>
      <c r="Q198" s="34" t="s">
        <v>44</v>
      </c>
      <c r="R198" s="34" t="s">
        <v>45</v>
      </c>
      <c r="S198" s="34" t="s">
        <v>46</v>
      </c>
      <c r="T198" s="34" t="s">
        <v>47</v>
      </c>
      <c r="U198" s="34" t="s">
        <v>48</v>
      </c>
      <c r="V198" s="95" t="s">
        <v>49</v>
      </c>
      <c r="W198" s="95" t="s">
        <v>50</v>
      </c>
      <c r="X198" s="95" t="s">
        <v>51</v>
      </c>
      <c r="Y198" s="96" t="s">
        <v>52</v>
      </c>
    </row>
    <row r="199" spans="2:26" ht="15" customHeight="1" x14ac:dyDescent="0.3">
      <c r="B199" s="59" t="s">
        <v>110</v>
      </c>
      <c r="C199" s="10" t="s">
        <v>67</v>
      </c>
      <c r="D199" s="10">
        <f>'May Update'!C21</f>
        <v>5</v>
      </c>
      <c r="E199" s="10">
        <f>'May Update'!D21</f>
        <v>22</v>
      </c>
      <c r="F199" s="10">
        <f>'May Update'!E21</f>
        <v>22</v>
      </c>
      <c r="G199" s="10">
        <f>'May Update'!F21</f>
        <v>4</v>
      </c>
      <c r="H199" s="10">
        <f>'May Update'!G21</f>
        <v>6</v>
      </c>
      <c r="I199" s="10">
        <f>'May Update'!H21</f>
        <v>4</v>
      </c>
      <c r="J199" s="10">
        <f>'May Update'!I21</f>
        <v>2</v>
      </c>
      <c r="K199" s="10">
        <f>'May Update'!J21</f>
        <v>0</v>
      </c>
      <c r="L199" s="10">
        <f>'May Update'!K21</f>
        <v>0</v>
      </c>
      <c r="M199" s="10">
        <f>'May Update'!L21</f>
        <v>0</v>
      </c>
      <c r="N199" s="10">
        <f>'May Update'!M21</f>
        <v>0</v>
      </c>
      <c r="O199" s="10">
        <f>'May Update'!N21</f>
        <v>0</v>
      </c>
      <c r="P199" s="10">
        <f>'May Update'!O21</f>
        <v>7</v>
      </c>
      <c r="Q199" s="10">
        <f>'May Update'!P21</f>
        <v>0</v>
      </c>
      <c r="R199" s="10">
        <f>'May Update'!Q21</f>
        <v>2</v>
      </c>
      <c r="S199" s="10">
        <f>'May Update'!R21</f>
        <v>0</v>
      </c>
      <c r="T199" s="10">
        <f>'May Update'!S21</f>
        <v>1</v>
      </c>
      <c r="U199" s="10">
        <f>'May Update'!T21</f>
        <v>0</v>
      </c>
      <c r="V199" s="71">
        <f>(H199+N199+Q199)/(F199+N199+Q199+O199)</f>
        <v>0.27272727272727271</v>
      </c>
      <c r="W199" s="71">
        <f>(I199+J199*2+K199*3+L199*4)/F199</f>
        <v>0.36363636363636365</v>
      </c>
      <c r="X199" s="71">
        <f t="shared" si="61"/>
        <v>0.63636363636363635</v>
      </c>
      <c r="Y199" s="72">
        <f>H199/F199</f>
        <v>0.27272727272727271</v>
      </c>
    </row>
    <row r="200" spans="2:26" ht="15" customHeight="1" x14ac:dyDescent="0.25">
      <c r="B200" s="56"/>
      <c r="C200" s="10" t="s">
        <v>68</v>
      </c>
      <c r="D200" s="10">
        <f>'June Update'!C26</f>
        <v>6</v>
      </c>
      <c r="E200" s="10">
        <f>'June Update'!D26</f>
        <v>24</v>
      </c>
      <c r="F200" s="10">
        <f>'June Update'!E26</f>
        <v>19</v>
      </c>
      <c r="G200" s="10">
        <f>'June Update'!F26</f>
        <v>7</v>
      </c>
      <c r="H200" s="10">
        <f>'June Update'!G26</f>
        <v>8</v>
      </c>
      <c r="I200" s="10">
        <f>'June Update'!H26</f>
        <v>6</v>
      </c>
      <c r="J200" s="10">
        <f>'June Update'!I26</f>
        <v>1</v>
      </c>
      <c r="K200" s="10">
        <f>'June Update'!J26</f>
        <v>0</v>
      </c>
      <c r="L200" s="10">
        <f>'June Update'!K26</f>
        <v>1</v>
      </c>
      <c r="M200" s="10">
        <f>'June Update'!L26</f>
        <v>4</v>
      </c>
      <c r="N200" s="10">
        <f>'June Update'!M26</f>
        <v>3</v>
      </c>
      <c r="O200" s="10">
        <f>'June Update'!N26</f>
        <v>0</v>
      </c>
      <c r="P200" s="10">
        <f>'June Update'!O26</f>
        <v>4</v>
      </c>
      <c r="Q200" s="10">
        <f>'June Update'!P26</f>
        <v>2</v>
      </c>
      <c r="R200" s="10">
        <f>'June Update'!Q26</f>
        <v>2</v>
      </c>
      <c r="S200" s="10">
        <f>'June Update'!R26</f>
        <v>0</v>
      </c>
      <c r="T200" s="10">
        <f>'June Update'!S26</f>
        <v>1</v>
      </c>
      <c r="U200" s="10">
        <f>'June Update'!T26</f>
        <v>0</v>
      </c>
      <c r="V200" s="71">
        <f>(H200+N200+Q200)/(F200+N200+Q200+O200)</f>
        <v>0.54166666666666663</v>
      </c>
      <c r="W200" s="71">
        <f>(I200+J200*2+K200*3+L200*4)/F200</f>
        <v>0.63157894736842102</v>
      </c>
      <c r="X200" s="46">
        <f t="shared" si="61"/>
        <v>1.1732456140350878</v>
      </c>
      <c r="Y200" s="72">
        <f>H200/F200</f>
        <v>0.42105263157894735</v>
      </c>
    </row>
    <row r="201" spans="2:26" ht="15" customHeight="1" x14ac:dyDescent="0.25">
      <c r="B201" s="56"/>
      <c r="C201" s="10" t="s">
        <v>69</v>
      </c>
      <c r="D201" s="10">
        <f>'July Update'!C20</f>
        <v>3</v>
      </c>
      <c r="E201" s="10">
        <f>'July Update'!D20</f>
        <v>9</v>
      </c>
      <c r="F201" s="10">
        <f>'July Update'!E20</f>
        <v>8</v>
      </c>
      <c r="G201" s="10">
        <f>'July Update'!F20</f>
        <v>1</v>
      </c>
      <c r="H201" s="10">
        <f>'July Update'!G20</f>
        <v>1</v>
      </c>
      <c r="I201" s="10">
        <f>'July Update'!H20</f>
        <v>1</v>
      </c>
      <c r="J201" s="10">
        <f>'July Update'!I20</f>
        <v>0</v>
      </c>
      <c r="K201" s="10">
        <f>'July Update'!J20</f>
        <v>0</v>
      </c>
      <c r="L201" s="10">
        <f>'July Update'!K20</f>
        <v>0</v>
      </c>
      <c r="M201" s="10">
        <f>'July Update'!L20</f>
        <v>1</v>
      </c>
      <c r="N201" s="10">
        <f>'July Update'!M20</f>
        <v>1</v>
      </c>
      <c r="O201" s="10">
        <f>'July Update'!N20</f>
        <v>0</v>
      </c>
      <c r="P201" s="10">
        <f>'July Update'!O20</f>
        <v>3</v>
      </c>
      <c r="Q201" s="10">
        <f>'July Update'!P20</f>
        <v>0</v>
      </c>
      <c r="R201" s="10">
        <f>'July Update'!Q20</f>
        <v>0</v>
      </c>
      <c r="S201" s="10">
        <f>'July Update'!R20</f>
        <v>0</v>
      </c>
      <c r="T201" s="10">
        <f>'July Update'!S20</f>
        <v>0</v>
      </c>
      <c r="U201" s="10">
        <f>'July Update'!T20</f>
        <v>0</v>
      </c>
      <c r="V201" s="71">
        <f>(H201+N201+Q201)/(F201+N201+Q201+O201)</f>
        <v>0.22222222222222221</v>
      </c>
      <c r="W201" s="71">
        <f>(I201+J201*2+K201*3+L201*4)/F201</f>
        <v>0.125</v>
      </c>
      <c r="X201" s="46">
        <f t="shared" ref="X201" si="66">V201+W201</f>
        <v>0.34722222222222221</v>
      </c>
      <c r="Y201" s="72">
        <f>H201/F201</f>
        <v>0.125</v>
      </c>
    </row>
    <row r="202" spans="2:26" ht="15" customHeight="1" x14ac:dyDescent="0.25">
      <c r="B202" s="56"/>
      <c r="C202" s="10" t="s">
        <v>70</v>
      </c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91"/>
      <c r="W202" s="91"/>
      <c r="X202" s="91"/>
      <c r="Y202" s="92"/>
    </row>
    <row r="203" spans="2:26" ht="15" customHeight="1" x14ac:dyDescent="0.25">
      <c r="B203" s="56"/>
      <c r="C203" s="16" t="s">
        <v>78</v>
      </c>
      <c r="D203" s="16">
        <f t="shared" ref="D203:U203" si="67">SUM(D199:D202)</f>
        <v>14</v>
      </c>
      <c r="E203" s="16">
        <f t="shared" si="67"/>
        <v>55</v>
      </c>
      <c r="F203" s="16">
        <f t="shared" si="67"/>
        <v>49</v>
      </c>
      <c r="G203" s="16">
        <f t="shared" si="67"/>
        <v>12</v>
      </c>
      <c r="H203" s="16">
        <f t="shared" si="67"/>
        <v>15</v>
      </c>
      <c r="I203" s="16">
        <f t="shared" si="67"/>
        <v>11</v>
      </c>
      <c r="J203" s="16">
        <f t="shared" si="67"/>
        <v>3</v>
      </c>
      <c r="K203" s="16">
        <f t="shared" si="67"/>
        <v>0</v>
      </c>
      <c r="L203" s="16">
        <f t="shared" si="67"/>
        <v>1</v>
      </c>
      <c r="M203" s="16">
        <f t="shared" si="67"/>
        <v>5</v>
      </c>
      <c r="N203" s="16">
        <f t="shared" si="67"/>
        <v>4</v>
      </c>
      <c r="O203" s="16">
        <f t="shared" si="67"/>
        <v>0</v>
      </c>
      <c r="P203" s="16">
        <f t="shared" si="67"/>
        <v>14</v>
      </c>
      <c r="Q203" s="16">
        <f t="shared" si="67"/>
        <v>2</v>
      </c>
      <c r="R203" s="16">
        <f t="shared" si="67"/>
        <v>4</v>
      </c>
      <c r="S203" s="16">
        <f t="shared" si="67"/>
        <v>0</v>
      </c>
      <c r="T203" s="16">
        <f t="shared" si="67"/>
        <v>2</v>
      </c>
      <c r="U203" s="16">
        <f t="shared" si="67"/>
        <v>0</v>
      </c>
      <c r="V203" s="132">
        <f>(H203+N203+Q203)/(F203+N203+Q203+O203)</f>
        <v>0.38181818181818183</v>
      </c>
      <c r="W203" s="132">
        <f>(I203+J203*2+K203*3+L203*4)/F203</f>
        <v>0.42857142857142855</v>
      </c>
      <c r="X203" s="132">
        <f t="shared" si="61"/>
        <v>0.81038961038961044</v>
      </c>
      <c r="Y203" s="133">
        <f>H203/F203</f>
        <v>0.30612244897959184</v>
      </c>
    </row>
    <row r="204" spans="2:26" x14ac:dyDescent="0.25">
      <c r="B204" s="5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91"/>
      <c r="W204" s="91"/>
      <c r="X204" s="91"/>
      <c r="Y204" s="92"/>
      <c r="Z204" s="48"/>
    </row>
    <row r="205" spans="2:26" x14ac:dyDescent="0.25">
      <c r="B205" s="56"/>
      <c r="C205" s="16" t="s">
        <v>79</v>
      </c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91"/>
      <c r="W205" s="91"/>
      <c r="X205" s="91"/>
      <c r="Y205" s="92"/>
      <c r="Z205" s="48"/>
    </row>
    <row r="206" spans="2:26" x14ac:dyDescent="0.25">
      <c r="B206" s="56"/>
      <c r="C206" s="10" t="s">
        <v>94</v>
      </c>
      <c r="D206" s="10">
        <v>4</v>
      </c>
      <c r="E206" s="10">
        <v>13</v>
      </c>
      <c r="F206" s="10">
        <v>10</v>
      </c>
      <c r="G206" s="10">
        <v>4</v>
      </c>
      <c r="H206" s="10">
        <v>4</v>
      </c>
      <c r="I206" s="10">
        <v>2</v>
      </c>
      <c r="J206" s="10">
        <v>1</v>
      </c>
      <c r="K206" s="10">
        <v>0</v>
      </c>
      <c r="L206" s="10">
        <v>1</v>
      </c>
      <c r="M206" s="10">
        <v>1</v>
      </c>
      <c r="N206" s="10">
        <v>1</v>
      </c>
      <c r="O206" s="10">
        <v>0</v>
      </c>
      <c r="P206" s="10">
        <v>4</v>
      </c>
      <c r="Q206" s="10">
        <v>2</v>
      </c>
      <c r="R206" s="10">
        <v>0</v>
      </c>
      <c r="S206" s="10">
        <v>0</v>
      </c>
      <c r="T206" s="10">
        <v>1</v>
      </c>
      <c r="U206" s="10">
        <v>0</v>
      </c>
      <c r="V206" s="71">
        <f>(H206+N206+Q206)/(F206+N206+Q206+O206)</f>
        <v>0.53846153846153844</v>
      </c>
      <c r="W206" s="71">
        <f>(I206+J206*2+K206*3+L206*4)/F206</f>
        <v>0.8</v>
      </c>
      <c r="X206" s="46">
        <f t="shared" si="61"/>
        <v>1.3384615384615386</v>
      </c>
      <c r="Y206" s="72">
        <f>H206/F206</f>
        <v>0.4</v>
      </c>
      <c r="Z206" s="48"/>
    </row>
    <row r="207" spans="2:26" x14ac:dyDescent="0.25">
      <c r="B207" s="56"/>
      <c r="C207" s="1" t="s">
        <v>111</v>
      </c>
      <c r="D207" s="10">
        <v>2</v>
      </c>
      <c r="E207" s="10">
        <v>7</v>
      </c>
      <c r="F207" s="10">
        <v>7</v>
      </c>
      <c r="G207" s="10">
        <v>1</v>
      </c>
      <c r="H207" s="10">
        <v>1</v>
      </c>
      <c r="I207" s="10">
        <v>1</v>
      </c>
      <c r="J207" s="10">
        <v>0</v>
      </c>
      <c r="K207" s="10">
        <v>0</v>
      </c>
      <c r="L207" s="10">
        <v>0</v>
      </c>
      <c r="M207" s="10">
        <v>1</v>
      </c>
      <c r="N207" s="10">
        <v>0</v>
      </c>
      <c r="O207" s="10">
        <v>2</v>
      </c>
      <c r="P207" s="10">
        <v>2</v>
      </c>
      <c r="Q207" s="10">
        <v>0</v>
      </c>
      <c r="R207" s="10">
        <v>0</v>
      </c>
      <c r="S207" s="10">
        <v>2</v>
      </c>
      <c r="T207" s="10">
        <v>1</v>
      </c>
      <c r="U207" s="10">
        <v>0</v>
      </c>
      <c r="V207" s="71">
        <f>(H207+N207+Q207)/(F207+N207+Q207+O207)</f>
        <v>0.1111111111111111</v>
      </c>
      <c r="W207" s="71">
        <f>(I207+J207*2+K207*3+L207*4)/F207</f>
        <v>0.14285714285714285</v>
      </c>
      <c r="X207" s="71">
        <f t="shared" ref="X207" si="68">V207+W207</f>
        <v>0.25396825396825395</v>
      </c>
      <c r="Y207" s="72">
        <f>H207/F207</f>
        <v>0.14285714285714285</v>
      </c>
      <c r="Z207" s="48"/>
    </row>
    <row r="208" spans="2:26" x14ac:dyDescent="0.25">
      <c r="B208" s="56"/>
      <c r="C208" s="1" t="s">
        <v>80</v>
      </c>
      <c r="D208" s="10">
        <v>1</v>
      </c>
      <c r="E208" s="10">
        <v>3</v>
      </c>
      <c r="F208" s="10">
        <v>2</v>
      </c>
      <c r="G208" s="10">
        <v>1</v>
      </c>
      <c r="H208" s="10">
        <v>1</v>
      </c>
      <c r="I208" s="10">
        <v>0</v>
      </c>
      <c r="J208" s="10">
        <v>0</v>
      </c>
      <c r="K208" s="10">
        <v>1</v>
      </c>
      <c r="L208" s="10">
        <v>0</v>
      </c>
      <c r="M208" s="10">
        <v>1</v>
      </c>
      <c r="N208" s="10">
        <v>1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71">
        <f>(H208+N208+Q208)/(F208+N208+Q208+O208)</f>
        <v>0.66666666666666663</v>
      </c>
      <c r="W208" s="71">
        <f>(I208+J208*2+K208*3+L208*4)/F208</f>
        <v>1.5</v>
      </c>
      <c r="X208" s="71">
        <f t="shared" ref="X208" si="69">V208+W208</f>
        <v>2.1666666666666665</v>
      </c>
      <c r="Y208" s="72">
        <f>H208/F208</f>
        <v>0.5</v>
      </c>
      <c r="Z208" s="48"/>
    </row>
    <row r="209" spans="2:26" x14ac:dyDescent="0.25">
      <c r="B209" s="56"/>
      <c r="C209" s="10" t="s">
        <v>103</v>
      </c>
      <c r="D209" s="10">
        <v>4</v>
      </c>
      <c r="E209" s="10">
        <v>13</v>
      </c>
      <c r="F209" s="10">
        <v>10</v>
      </c>
      <c r="G209" s="10">
        <v>1</v>
      </c>
      <c r="H209" s="10">
        <v>2</v>
      </c>
      <c r="I209" s="10">
        <v>2</v>
      </c>
      <c r="J209" s="10">
        <v>0</v>
      </c>
      <c r="K209" s="10">
        <v>0</v>
      </c>
      <c r="L209" s="10">
        <v>0</v>
      </c>
      <c r="M209" s="10">
        <v>1</v>
      </c>
      <c r="N209" s="10">
        <v>3</v>
      </c>
      <c r="O209" s="10">
        <v>0</v>
      </c>
      <c r="P209" s="10">
        <v>5</v>
      </c>
      <c r="Q209" s="10">
        <v>0</v>
      </c>
      <c r="R209" s="10">
        <v>0</v>
      </c>
      <c r="S209" s="10">
        <v>0</v>
      </c>
      <c r="T209" s="10">
        <v>2</v>
      </c>
      <c r="U209" s="10">
        <v>0</v>
      </c>
      <c r="V209" s="71">
        <f>(H209+N209+Q209)/(F209+N209+Q209+O209)</f>
        <v>0.38461538461538464</v>
      </c>
      <c r="W209" s="71">
        <f>(I209+J209*2+K209*3+L209*4)/F209</f>
        <v>0.2</v>
      </c>
      <c r="X209" s="71">
        <f t="shared" ref="X209" si="70">V209+W209</f>
        <v>0.58461538461538465</v>
      </c>
      <c r="Y209" s="72">
        <f>H209/F209</f>
        <v>0.2</v>
      </c>
      <c r="Z209" s="48"/>
    </row>
    <row r="210" spans="2:26" x14ac:dyDescent="0.25">
      <c r="B210" s="56"/>
      <c r="C210" s="10" t="s">
        <v>77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91"/>
      <c r="W210" s="91"/>
      <c r="X210" s="91"/>
      <c r="Y210" s="92"/>
      <c r="Z210" s="48"/>
    </row>
    <row r="211" spans="2:26" x14ac:dyDescent="0.25">
      <c r="B211" s="56"/>
      <c r="C211" s="16" t="s">
        <v>79</v>
      </c>
      <c r="D211" s="16">
        <f t="shared" ref="D211:U211" si="71">SUM(D206:D210)</f>
        <v>11</v>
      </c>
      <c r="E211" s="16">
        <f t="shared" si="71"/>
        <v>36</v>
      </c>
      <c r="F211" s="16">
        <f t="shared" si="71"/>
        <v>29</v>
      </c>
      <c r="G211" s="16">
        <f t="shared" si="71"/>
        <v>7</v>
      </c>
      <c r="H211" s="16">
        <f t="shared" si="71"/>
        <v>8</v>
      </c>
      <c r="I211" s="16">
        <f t="shared" si="71"/>
        <v>5</v>
      </c>
      <c r="J211" s="16">
        <f t="shared" si="71"/>
        <v>1</v>
      </c>
      <c r="K211" s="16">
        <f t="shared" si="71"/>
        <v>1</v>
      </c>
      <c r="L211" s="16">
        <f t="shared" si="71"/>
        <v>1</v>
      </c>
      <c r="M211" s="16">
        <f t="shared" si="71"/>
        <v>4</v>
      </c>
      <c r="N211" s="16">
        <f t="shared" si="71"/>
        <v>5</v>
      </c>
      <c r="O211" s="16">
        <v>0</v>
      </c>
      <c r="P211" s="16">
        <f t="shared" si="71"/>
        <v>11</v>
      </c>
      <c r="Q211" s="16">
        <f t="shared" si="71"/>
        <v>2</v>
      </c>
      <c r="R211" s="16">
        <f t="shared" si="71"/>
        <v>0</v>
      </c>
      <c r="S211" s="16">
        <f t="shared" si="71"/>
        <v>2</v>
      </c>
      <c r="T211" s="16">
        <f t="shared" si="71"/>
        <v>4</v>
      </c>
      <c r="U211" s="16">
        <f t="shared" si="71"/>
        <v>0</v>
      </c>
      <c r="V211" s="132">
        <f>(H211+N211+Q211)/(F211+N211+Q211+O211)</f>
        <v>0.41666666666666669</v>
      </c>
      <c r="W211" s="132">
        <f>(I211+J211*2+K211*3+L211*4)/F211</f>
        <v>0.48275862068965519</v>
      </c>
      <c r="X211" s="132">
        <f t="shared" ref="X211" si="72">V211+W211</f>
        <v>0.89942528735632188</v>
      </c>
      <c r="Y211" s="133">
        <f>H211/F211</f>
        <v>0.27586206896551724</v>
      </c>
      <c r="Z211" s="48"/>
    </row>
    <row r="212" spans="2:26" x14ac:dyDescent="0.25">
      <c r="B212" s="5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91"/>
      <c r="W212" s="91"/>
      <c r="X212" s="91"/>
      <c r="Y212" s="92"/>
      <c r="Z212" s="48"/>
    </row>
    <row r="213" spans="2:26" ht="15.75" thickBot="1" x14ac:dyDescent="0.3">
      <c r="B213" s="36"/>
      <c r="C213" s="17" t="s">
        <v>81</v>
      </c>
      <c r="D213" s="17">
        <f t="shared" ref="D213:U213" si="73">D203+D211</f>
        <v>25</v>
      </c>
      <c r="E213" s="17">
        <f t="shared" si="73"/>
        <v>91</v>
      </c>
      <c r="F213" s="17">
        <f t="shared" si="73"/>
        <v>78</v>
      </c>
      <c r="G213" s="17">
        <f t="shared" si="73"/>
        <v>19</v>
      </c>
      <c r="H213" s="17">
        <f t="shared" si="73"/>
        <v>23</v>
      </c>
      <c r="I213" s="17">
        <f t="shared" si="73"/>
        <v>16</v>
      </c>
      <c r="J213" s="17">
        <f t="shared" si="73"/>
        <v>4</v>
      </c>
      <c r="K213" s="17">
        <f t="shared" si="73"/>
        <v>1</v>
      </c>
      <c r="L213" s="17">
        <f t="shared" si="73"/>
        <v>2</v>
      </c>
      <c r="M213" s="17">
        <f t="shared" si="73"/>
        <v>9</v>
      </c>
      <c r="N213" s="17">
        <f t="shared" si="73"/>
        <v>9</v>
      </c>
      <c r="O213" s="17">
        <f t="shared" si="73"/>
        <v>0</v>
      </c>
      <c r="P213" s="17">
        <f t="shared" si="73"/>
        <v>25</v>
      </c>
      <c r="Q213" s="17">
        <f t="shared" si="73"/>
        <v>4</v>
      </c>
      <c r="R213" s="17">
        <f t="shared" si="73"/>
        <v>4</v>
      </c>
      <c r="S213" s="17">
        <f t="shared" si="73"/>
        <v>2</v>
      </c>
      <c r="T213" s="17">
        <f t="shared" si="73"/>
        <v>6</v>
      </c>
      <c r="U213" s="17">
        <f t="shared" si="73"/>
        <v>0</v>
      </c>
      <c r="V213" s="134">
        <f>(H213+N213+Q213)/(F213+N213+Q213+O213)</f>
        <v>0.39560439560439559</v>
      </c>
      <c r="W213" s="134">
        <f>(I213+J213*2+K213*3+L213*4)/F213</f>
        <v>0.44871794871794873</v>
      </c>
      <c r="X213" s="134">
        <f t="shared" si="61"/>
        <v>0.84432234432234432</v>
      </c>
      <c r="Y213" s="135">
        <f>H213/F213</f>
        <v>0.29487179487179488</v>
      </c>
      <c r="Z213" s="48"/>
    </row>
    <row r="214" spans="2:26" x14ac:dyDescent="0.25">
      <c r="V214" s="91"/>
      <c r="W214" s="91"/>
      <c r="X214" s="91"/>
      <c r="Y214" s="91"/>
      <c r="Z214" s="48"/>
    </row>
    <row r="215" spans="2:26" ht="15.75" thickBot="1" x14ac:dyDescent="0.3">
      <c r="V215" s="91"/>
      <c r="W215" s="91"/>
      <c r="X215" s="91"/>
      <c r="Y215" s="103"/>
      <c r="Z215" s="48"/>
    </row>
    <row r="216" spans="2:26" ht="18.75" x14ac:dyDescent="0.3">
      <c r="B216" s="58" t="s">
        <v>66</v>
      </c>
      <c r="C216" s="34" t="s">
        <v>78</v>
      </c>
      <c r="D216" s="34" t="s">
        <v>39</v>
      </c>
      <c r="E216" s="34" t="s">
        <v>40</v>
      </c>
      <c r="F216" s="34" t="s">
        <v>0</v>
      </c>
      <c r="G216" s="34" t="s">
        <v>1</v>
      </c>
      <c r="H216" s="34" t="s">
        <v>2</v>
      </c>
      <c r="I216" s="34" t="s">
        <v>8</v>
      </c>
      <c r="J216" s="34" t="s">
        <v>10</v>
      </c>
      <c r="K216" s="34" t="s">
        <v>41</v>
      </c>
      <c r="L216" s="34" t="s">
        <v>42</v>
      </c>
      <c r="M216" s="34" t="s">
        <v>3</v>
      </c>
      <c r="N216" s="34" t="s">
        <v>4</v>
      </c>
      <c r="O216" s="34" t="s">
        <v>43</v>
      </c>
      <c r="P216" s="34" t="s">
        <v>5</v>
      </c>
      <c r="Q216" s="34" t="s">
        <v>44</v>
      </c>
      <c r="R216" s="34" t="s">
        <v>45</v>
      </c>
      <c r="S216" s="34" t="s">
        <v>46</v>
      </c>
      <c r="T216" s="34" t="s">
        <v>47</v>
      </c>
      <c r="U216" s="34" t="s">
        <v>48</v>
      </c>
      <c r="V216" s="95" t="s">
        <v>49</v>
      </c>
      <c r="W216" s="95" t="s">
        <v>50</v>
      </c>
      <c r="X216" s="95" t="s">
        <v>51</v>
      </c>
      <c r="Y216" s="96" t="s">
        <v>52</v>
      </c>
      <c r="Z216" s="48"/>
    </row>
    <row r="217" spans="2:26" ht="15" customHeight="1" x14ac:dyDescent="0.3">
      <c r="B217" s="59" t="s">
        <v>88</v>
      </c>
      <c r="C217" s="10" t="s">
        <v>67</v>
      </c>
      <c r="D217" s="10">
        <f>'May Update'!C22</f>
        <v>8</v>
      </c>
      <c r="E217" s="10">
        <f>'May Update'!D22</f>
        <v>27</v>
      </c>
      <c r="F217" s="10">
        <f>'May Update'!E22</f>
        <v>23</v>
      </c>
      <c r="G217" s="10">
        <f>'May Update'!F22</f>
        <v>5</v>
      </c>
      <c r="H217" s="10">
        <f>'May Update'!G22</f>
        <v>7</v>
      </c>
      <c r="I217" s="10">
        <f>'May Update'!H22</f>
        <v>6</v>
      </c>
      <c r="J217" s="10">
        <f>'May Update'!I22</f>
        <v>1</v>
      </c>
      <c r="K217" s="10">
        <f>'May Update'!J22</f>
        <v>0</v>
      </c>
      <c r="L217" s="10">
        <f>'May Update'!K22</f>
        <v>0</v>
      </c>
      <c r="M217" s="10">
        <f>'May Update'!L22</f>
        <v>5</v>
      </c>
      <c r="N217" s="10">
        <f>'May Update'!M22</f>
        <v>3</v>
      </c>
      <c r="O217" s="10">
        <f>'May Update'!N22</f>
        <v>0</v>
      </c>
      <c r="P217" s="10">
        <f>'May Update'!O22</f>
        <v>7</v>
      </c>
      <c r="Q217" s="10">
        <f>'May Update'!P22</f>
        <v>1</v>
      </c>
      <c r="R217" s="10">
        <f>'May Update'!Q22</f>
        <v>2</v>
      </c>
      <c r="S217" s="10">
        <f>'May Update'!R22</f>
        <v>2</v>
      </c>
      <c r="T217" s="10">
        <f>'May Update'!S22</f>
        <v>0</v>
      </c>
      <c r="U217" s="10">
        <f>'May Update'!T22</f>
        <v>0</v>
      </c>
      <c r="V217" s="71">
        <f>(H217+N217+Q217)/(F217+N217+Q217+O217)</f>
        <v>0.40740740740740738</v>
      </c>
      <c r="W217" s="71">
        <f>(I217+J217*2+K217*3+L217*4)/F217</f>
        <v>0.34782608695652173</v>
      </c>
      <c r="X217" s="71">
        <f t="shared" si="61"/>
        <v>0.75523349436392917</v>
      </c>
      <c r="Y217" s="72">
        <f>H217/F217</f>
        <v>0.30434782608695654</v>
      </c>
      <c r="Z217" s="48"/>
    </row>
    <row r="218" spans="2:26" ht="15" customHeight="1" x14ac:dyDescent="0.25">
      <c r="B218" s="56"/>
      <c r="C218" s="10" t="s">
        <v>68</v>
      </c>
      <c r="D218" s="10">
        <f>'June Update'!C27</f>
        <v>4</v>
      </c>
      <c r="E218" s="10">
        <f>'June Update'!D27</f>
        <v>13</v>
      </c>
      <c r="F218" s="10">
        <f>'June Update'!E27</f>
        <v>10</v>
      </c>
      <c r="G218" s="10">
        <f>'June Update'!F27</f>
        <v>2</v>
      </c>
      <c r="H218" s="10">
        <f>'June Update'!G27</f>
        <v>3</v>
      </c>
      <c r="I218" s="10">
        <f>'June Update'!H27</f>
        <v>3</v>
      </c>
      <c r="J218" s="10">
        <f>'June Update'!I27</f>
        <v>0</v>
      </c>
      <c r="K218" s="10">
        <f>'June Update'!J27</f>
        <v>0</v>
      </c>
      <c r="L218" s="10">
        <f>'June Update'!K27</f>
        <v>0</v>
      </c>
      <c r="M218" s="10">
        <f>'June Update'!L27</f>
        <v>1</v>
      </c>
      <c r="N218" s="10">
        <f>'June Update'!M27</f>
        <v>3</v>
      </c>
      <c r="O218" s="10">
        <f>'June Update'!N27</f>
        <v>0</v>
      </c>
      <c r="P218" s="10">
        <f>'June Update'!O27</f>
        <v>3</v>
      </c>
      <c r="Q218" s="10">
        <f>'June Update'!P27</f>
        <v>0</v>
      </c>
      <c r="R218" s="10">
        <f>'June Update'!Q27</f>
        <v>0</v>
      </c>
      <c r="S218" s="10">
        <f>'June Update'!R27</f>
        <v>0</v>
      </c>
      <c r="T218" s="10">
        <f>'June Update'!S27</f>
        <v>0</v>
      </c>
      <c r="U218" s="10">
        <f>'June Update'!T27</f>
        <v>0</v>
      </c>
      <c r="V218" s="71">
        <f>(H218+N218+Q218)/(F218+N218+Q218+O218)</f>
        <v>0.46153846153846156</v>
      </c>
      <c r="W218" s="71">
        <f>(I218+J218*2+K218*3+L218*4)/F218</f>
        <v>0.3</v>
      </c>
      <c r="X218" s="71">
        <f t="shared" si="61"/>
        <v>0.7615384615384615</v>
      </c>
      <c r="Y218" s="72">
        <f>H218/F218</f>
        <v>0.3</v>
      </c>
      <c r="Z218" s="48"/>
    </row>
    <row r="219" spans="2:26" ht="15" customHeight="1" x14ac:dyDescent="0.25">
      <c r="B219" s="56"/>
      <c r="C219" s="10" t="s">
        <v>69</v>
      </c>
      <c r="D219" s="10">
        <f>'July Update'!C21</f>
        <v>4</v>
      </c>
      <c r="E219" s="10">
        <f>'July Update'!D21</f>
        <v>12</v>
      </c>
      <c r="F219" s="10">
        <f>'July Update'!E21</f>
        <v>11</v>
      </c>
      <c r="G219" s="10">
        <f>'July Update'!F21</f>
        <v>3</v>
      </c>
      <c r="H219" s="10">
        <f>'July Update'!G21</f>
        <v>5</v>
      </c>
      <c r="I219" s="10">
        <f>'July Update'!H21</f>
        <v>3</v>
      </c>
      <c r="J219" s="10">
        <f>'July Update'!I21</f>
        <v>1</v>
      </c>
      <c r="K219" s="10">
        <f>'July Update'!J21</f>
        <v>1</v>
      </c>
      <c r="L219" s="10">
        <f>'July Update'!K21</f>
        <v>0</v>
      </c>
      <c r="M219" s="10">
        <f>'July Update'!L21</f>
        <v>2</v>
      </c>
      <c r="N219" s="10">
        <f>'July Update'!M21</f>
        <v>1</v>
      </c>
      <c r="O219" s="10">
        <f>'July Update'!N21</f>
        <v>0</v>
      </c>
      <c r="P219" s="10">
        <f>'July Update'!O21</f>
        <v>3</v>
      </c>
      <c r="Q219" s="10">
        <f>'July Update'!P21</f>
        <v>0</v>
      </c>
      <c r="R219" s="10">
        <f>'July Update'!Q21</f>
        <v>1</v>
      </c>
      <c r="S219" s="10">
        <f>'July Update'!R21</f>
        <v>0</v>
      </c>
      <c r="T219" s="10">
        <f>'July Update'!S21</f>
        <v>2</v>
      </c>
      <c r="U219" s="10">
        <f>'July Update'!T21</f>
        <v>0</v>
      </c>
      <c r="V219" s="71">
        <f>(H219+N219+Q219)/(F219+N219+Q219+O219)</f>
        <v>0.5</v>
      </c>
      <c r="W219" s="71">
        <f>(I219+J219*2+K219*3+L219*4)/F219</f>
        <v>0.72727272727272729</v>
      </c>
      <c r="X219" s="46">
        <f t="shared" ref="X219" si="74">V219+W219</f>
        <v>1.2272727272727273</v>
      </c>
      <c r="Y219" s="72">
        <f>H219/F219</f>
        <v>0.45454545454545453</v>
      </c>
      <c r="Z219" s="48"/>
    </row>
    <row r="220" spans="2:26" x14ac:dyDescent="0.25">
      <c r="B220" s="56"/>
      <c r="C220" s="10" t="s">
        <v>70</v>
      </c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91"/>
      <c r="W220" s="91"/>
      <c r="X220" s="91"/>
      <c r="Y220" s="92"/>
      <c r="Z220" s="48"/>
    </row>
    <row r="221" spans="2:26" x14ac:dyDescent="0.25">
      <c r="B221" s="56"/>
      <c r="C221" s="16" t="s">
        <v>78</v>
      </c>
      <c r="D221" s="16">
        <f t="shared" ref="D221:U221" si="75">SUM(D217:D220)</f>
        <v>16</v>
      </c>
      <c r="E221" s="16">
        <f t="shared" si="75"/>
        <v>52</v>
      </c>
      <c r="F221" s="16">
        <f t="shared" si="75"/>
        <v>44</v>
      </c>
      <c r="G221" s="16">
        <f t="shared" si="75"/>
        <v>10</v>
      </c>
      <c r="H221" s="16">
        <f t="shared" si="75"/>
        <v>15</v>
      </c>
      <c r="I221" s="16">
        <f t="shared" si="75"/>
        <v>12</v>
      </c>
      <c r="J221" s="16">
        <f t="shared" si="75"/>
        <v>2</v>
      </c>
      <c r="K221" s="16">
        <f t="shared" si="75"/>
        <v>1</v>
      </c>
      <c r="L221" s="16">
        <f t="shared" si="75"/>
        <v>0</v>
      </c>
      <c r="M221" s="16">
        <f t="shared" si="75"/>
        <v>8</v>
      </c>
      <c r="N221" s="16">
        <f t="shared" si="75"/>
        <v>7</v>
      </c>
      <c r="O221" s="16">
        <f t="shared" si="75"/>
        <v>0</v>
      </c>
      <c r="P221" s="16">
        <f t="shared" si="75"/>
        <v>13</v>
      </c>
      <c r="Q221" s="16">
        <f t="shared" si="75"/>
        <v>1</v>
      </c>
      <c r="R221" s="16">
        <f t="shared" si="75"/>
        <v>3</v>
      </c>
      <c r="S221" s="16">
        <f t="shared" si="75"/>
        <v>2</v>
      </c>
      <c r="T221" s="16">
        <f t="shared" si="75"/>
        <v>2</v>
      </c>
      <c r="U221" s="16">
        <f t="shared" si="75"/>
        <v>0</v>
      </c>
      <c r="V221" s="132">
        <f>(H221+N221+Q221)/(F221+N221+Q221+O221)</f>
        <v>0.44230769230769229</v>
      </c>
      <c r="W221" s="132">
        <f>(I221+J221*2+K221*3+L221*4)/F221</f>
        <v>0.43181818181818182</v>
      </c>
      <c r="X221" s="132">
        <f t="shared" si="61"/>
        <v>0.87412587412587417</v>
      </c>
      <c r="Y221" s="133">
        <f>H221/F221</f>
        <v>0.34090909090909088</v>
      </c>
      <c r="Z221" s="48"/>
    </row>
    <row r="222" spans="2:26" x14ac:dyDescent="0.25">
      <c r="B222" s="56" t="s">
        <v>193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91"/>
      <c r="W222" s="91"/>
      <c r="X222" s="91"/>
      <c r="Y222" s="92"/>
      <c r="Z222" s="48"/>
    </row>
    <row r="223" spans="2:26" x14ac:dyDescent="0.25">
      <c r="B223" s="56"/>
      <c r="C223" s="16" t="s">
        <v>79</v>
      </c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91"/>
      <c r="W223" s="91"/>
      <c r="X223" s="91"/>
      <c r="Y223" s="92"/>
      <c r="Z223" s="48"/>
    </row>
    <row r="224" spans="2:26" x14ac:dyDescent="0.25">
      <c r="B224" s="56"/>
      <c r="C224" s="10" t="s">
        <v>76</v>
      </c>
      <c r="D224" s="38">
        <v>3</v>
      </c>
      <c r="E224" s="38">
        <v>7</v>
      </c>
      <c r="F224" s="38">
        <v>6</v>
      </c>
      <c r="G224" s="38">
        <v>2</v>
      </c>
      <c r="H224" s="38">
        <v>1</v>
      </c>
      <c r="I224" s="38">
        <v>1</v>
      </c>
      <c r="J224" s="38">
        <v>0</v>
      </c>
      <c r="K224" s="38">
        <v>0</v>
      </c>
      <c r="L224" s="38">
        <v>0</v>
      </c>
      <c r="M224" s="38">
        <v>2</v>
      </c>
      <c r="N224" s="38">
        <v>0</v>
      </c>
      <c r="O224" s="38">
        <v>0</v>
      </c>
      <c r="P224" s="38">
        <v>2</v>
      </c>
      <c r="Q224" s="38">
        <v>1</v>
      </c>
      <c r="R224" s="38">
        <v>0</v>
      </c>
      <c r="S224" s="38">
        <v>1</v>
      </c>
      <c r="T224" s="38">
        <v>0</v>
      </c>
      <c r="U224" s="38">
        <v>0</v>
      </c>
      <c r="V224" s="71">
        <f>(H224+N224+Q224)/(F224+N224+Q224+O224)</f>
        <v>0.2857142857142857</v>
      </c>
      <c r="W224" s="71">
        <f>(I224+J224*2+K224*3+L224*4)/F224</f>
        <v>0.16666666666666666</v>
      </c>
      <c r="X224" s="71">
        <f t="shared" si="61"/>
        <v>0.45238095238095233</v>
      </c>
      <c r="Y224" s="72">
        <f>H224/F224</f>
        <v>0.16666666666666666</v>
      </c>
      <c r="Z224" s="48"/>
    </row>
    <row r="225" spans="1:26" x14ac:dyDescent="0.25">
      <c r="B225" s="56"/>
      <c r="C225" s="10" t="s">
        <v>94</v>
      </c>
      <c r="D225" s="10">
        <v>2</v>
      </c>
      <c r="E225" s="10">
        <v>6</v>
      </c>
      <c r="F225" s="10">
        <v>3</v>
      </c>
      <c r="G225" s="10">
        <v>1</v>
      </c>
      <c r="H225" s="10">
        <v>1</v>
      </c>
      <c r="I225" s="10">
        <v>1</v>
      </c>
      <c r="J225" s="10">
        <v>0</v>
      </c>
      <c r="K225" s="10">
        <v>0</v>
      </c>
      <c r="L225" s="10">
        <v>0</v>
      </c>
      <c r="M225" s="10">
        <v>2</v>
      </c>
      <c r="N225" s="10">
        <v>2</v>
      </c>
      <c r="O225" s="10">
        <v>0</v>
      </c>
      <c r="P225" s="10">
        <v>0</v>
      </c>
      <c r="Q225" s="10">
        <v>1</v>
      </c>
      <c r="R225" s="10">
        <v>0</v>
      </c>
      <c r="S225" s="10">
        <v>0</v>
      </c>
      <c r="T225" s="10">
        <v>0</v>
      </c>
      <c r="U225" s="10">
        <v>0</v>
      </c>
      <c r="V225" s="71">
        <f>(H225+N225+Q225)/(F225+N225+Q225+O225)</f>
        <v>0.66666666666666663</v>
      </c>
      <c r="W225" s="71">
        <f>(I225+J225*2+K225*3+L225*4)/F225</f>
        <v>0.33333333333333331</v>
      </c>
      <c r="X225" s="46">
        <f t="shared" si="61"/>
        <v>1</v>
      </c>
      <c r="Y225" s="72">
        <f>H225/F225</f>
        <v>0.33333333333333331</v>
      </c>
      <c r="Z225" s="48"/>
    </row>
    <row r="226" spans="1:26" x14ac:dyDescent="0.25">
      <c r="B226" s="56"/>
      <c r="C226" s="1" t="s">
        <v>111</v>
      </c>
      <c r="D226" s="10">
        <v>3</v>
      </c>
      <c r="E226" s="10">
        <v>10</v>
      </c>
      <c r="F226" s="10">
        <v>7</v>
      </c>
      <c r="G226" s="10">
        <v>3</v>
      </c>
      <c r="H226" s="10">
        <v>3</v>
      </c>
      <c r="I226" s="10">
        <v>2</v>
      </c>
      <c r="J226" s="10">
        <v>1</v>
      </c>
      <c r="K226" s="10">
        <v>0</v>
      </c>
      <c r="L226" s="10">
        <v>0</v>
      </c>
      <c r="M226" s="10">
        <v>0</v>
      </c>
      <c r="N226" s="10">
        <v>2</v>
      </c>
      <c r="O226" s="10">
        <v>0</v>
      </c>
      <c r="P226" s="10">
        <v>1</v>
      </c>
      <c r="Q226" s="10">
        <v>1</v>
      </c>
      <c r="R226" s="10">
        <v>2</v>
      </c>
      <c r="S226" s="10">
        <v>0</v>
      </c>
      <c r="T226" s="10">
        <v>0</v>
      </c>
      <c r="U226" s="10">
        <v>0</v>
      </c>
      <c r="V226" s="71">
        <f t="shared" ref="V226" si="76">(H226+N226+Q226)/(F226+N226+Q226+O226)</f>
        <v>0.6</v>
      </c>
      <c r="W226" s="71">
        <f t="shared" ref="W226" si="77">(I226+J226*2+K226*3+L226*4)/F226</f>
        <v>0.5714285714285714</v>
      </c>
      <c r="X226" s="46">
        <f t="shared" ref="X226" si="78">V226+W226</f>
        <v>1.1714285714285713</v>
      </c>
      <c r="Y226" s="72">
        <f t="shared" ref="Y226" si="79">H226/F226</f>
        <v>0.42857142857142855</v>
      </c>
      <c r="Z226" s="48"/>
    </row>
    <row r="227" spans="1:26" x14ac:dyDescent="0.25">
      <c r="B227" s="56"/>
      <c r="C227" s="10" t="s">
        <v>80</v>
      </c>
      <c r="D227" s="10">
        <v>2</v>
      </c>
      <c r="E227" s="10">
        <v>7</v>
      </c>
      <c r="F227" s="1">
        <v>5</v>
      </c>
      <c r="G227" s="10">
        <v>2</v>
      </c>
      <c r="H227" s="10">
        <v>2</v>
      </c>
      <c r="I227" s="10">
        <v>2</v>
      </c>
      <c r="J227" s="10">
        <v>0</v>
      </c>
      <c r="K227" s="10">
        <v>0</v>
      </c>
      <c r="L227" s="10">
        <v>0</v>
      </c>
      <c r="M227" s="10">
        <v>1</v>
      </c>
      <c r="N227" s="10">
        <v>2</v>
      </c>
      <c r="O227" s="10">
        <v>0</v>
      </c>
      <c r="P227" s="10">
        <v>0</v>
      </c>
      <c r="Q227" s="10">
        <v>0</v>
      </c>
      <c r="R227" s="10">
        <v>1</v>
      </c>
      <c r="S227" s="10">
        <v>1</v>
      </c>
      <c r="T227" s="10">
        <v>0</v>
      </c>
      <c r="U227" s="10">
        <v>0</v>
      </c>
      <c r="V227" s="71">
        <f t="shared" ref="V227" si="80">(H227+N227+Q227)/(F227+N227+Q227+O227)</f>
        <v>0.5714285714285714</v>
      </c>
      <c r="W227" s="71">
        <f t="shared" ref="W227" si="81">(I227+J227*2+K227*3+L227*4)/F227</f>
        <v>0.4</v>
      </c>
      <c r="X227" s="71">
        <f t="shared" ref="X227" si="82">V227+W227</f>
        <v>0.97142857142857142</v>
      </c>
      <c r="Y227" s="72">
        <f t="shared" ref="Y227" si="83">H227/F227</f>
        <v>0.4</v>
      </c>
      <c r="Z227" s="48"/>
    </row>
    <row r="228" spans="1:26" x14ac:dyDescent="0.25">
      <c r="B228" s="56"/>
      <c r="C228" s="10" t="s">
        <v>103</v>
      </c>
      <c r="D228" s="10">
        <v>5</v>
      </c>
      <c r="E228" s="10">
        <v>17</v>
      </c>
      <c r="F228" s="10">
        <v>14</v>
      </c>
      <c r="G228" s="10">
        <v>3</v>
      </c>
      <c r="H228" s="10">
        <v>4</v>
      </c>
      <c r="I228" s="10">
        <v>3</v>
      </c>
      <c r="J228" s="10">
        <v>0</v>
      </c>
      <c r="K228" s="10">
        <v>0</v>
      </c>
      <c r="L228" s="10">
        <v>1</v>
      </c>
      <c r="M228" s="10">
        <v>1</v>
      </c>
      <c r="N228" s="10">
        <v>3</v>
      </c>
      <c r="O228" s="10">
        <v>0</v>
      </c>
      <c r="P228" s="10">
        <v>4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71">
        <f t="shared" ref="V228" si="84">(H228+N228+Q228)/(F228+N228+Q228+O228)</f>
        <v>0.41176470588235292</v>
      </c>
      <c r="W228" s="71">
        <f t="shared" ref="W228" si="85">(I228+J228*2+K228*3+L228*4)/F228</f>
        <v>0.5</v>
      </c>
      <c r="X228" s="71">
        <f t="shared" ref="X228" si="86">V228+W228</f>
        <v>0.91176470588235292</v>
      </c>
      <c r="Y228" s="72">
        <f t="shared" ref="Y228" si="87">H228/F228</f>
        <v>0.2857142857142857</v>
      </c>
      <c r="Z228" s="48"/>
    </row>
    <row r="229" spans="1:26" x14ac:dyDescent="0.25">
      <c r="B229" s="56"/>
      <c r="C229" s="10" t="s">
        <v>77</v>
      </c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91"/>
      <c r="W229" s="91"/>
      <c r="X229" s="91"/>
      <c r="Y229" s="92"/>
      <c r="Z229" s="48"/>
    </row>
    <row r="230" spans="1:26" x14ac:dyDescent="0.25">
      <c r="B230" s="56"/>
      <c r="C230" s="16" t="s">
        <v>79</v>
      </c>
      <c r="D230" s="16">
        <f>SUM(D224:D229)</f>
        <v>15</v>
      </c>
      <c r="E230" s="16">
        <f t="shared" ref="E230:U230" si="88">SUM(E224:E229)</f>
        <v>47</v>
      </c>
      <c r="F230" s="16">
        <f t="shared" si="88"/>
        <v>35</v>
      </c>
      <c r="G230" s="16">
        <f t="shared" si="88"/>
        <v>11</v>
      </c>
      <c r="H230" s="16">
        <f t="shared" si="88"/>
        <v>11</v>
      </c>
      <c r="I230" s="16">
        <f t="shared" si="88"/>
        <v>9</v>
      </c>
      <c r="J230" s="16">
        <f t="shared" si="88"/>
        <v>1</v>
      </c>
      <c r="K230" s="16">
        <f t="shared" si="88"/>
        <v>0</v>
      </c>
      <c r="L230" s="16">
        <f t="shared" si="88"/>
        <v>1</v>
      </c>
      <c r="M230" s="16">
        <f t="shared" si="88"/>
        <v>6</v>
      </c>
      <c r="N230" s="16">
        <f t="shared" si="88"/>
        <v>9</v>
      </c>
      <c r="O230" s="16">
        <f t="shared" si="88"/>
        <v>0</v>
      </c>
      <c r="P230" s="16">
        <f t="shared" si="88"/>
        <v>7</v>
      </c>
      <c r="Q230" s="16">
        <f t="shared" si="88"/>
        <v>3</v>
      </c>
      <c r="R230" s="16">
        <f t="shared" si="88"/>
        <v>3</v>
      </c>
      <c r="S230" s="16">
        <f t="shared" si="88"/>
        <v>2</v>
      </c>
      <c r="T230" s="16">
        <f t="shared" si="88"/>
        <v>0</v>
      </c>
      <c r="U230" s="16">
        <f t="shared" si="88"/>
        <v>0</v>
      </c>
      <c r="V230" s="132">
        <f>(H230+N230+Q230)/(F230+N230+Q230+O230)</f>
        <v>0.48936170212765956</v>
      </c>
      <c r="W230" s="132">
        <f>(I230+J230*2+K230*3+L230*4)/F230</f>
        <v>0.42857142857142855</v>
      </c>
      <c r="X230" s="132">
        <f t="shared" si="61"/>
        <v>0.91793313069908811</v>
      </c>
      <c r="Y230" s="133">
        <f>H230/F230</f>
        <v>0.31428571428571428</v>
      </c>
      <c r="Z230" s="48"/>
    </row>
    <row r="231" spans="1:26" x14ac:dyDescent="0.25">
      <c r="B231" s="5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91"/>
      <c r="W231" s="91"/>
      <c r="X231" s="91"/>
      <c r="Y231" s="92"/>
      <c r="Z231" s="48"/>
    </row>
    <row r="232" spans="1:26" ht="15.75" thickBot="1" x14ac:dyDescent="0.3">
      <c r="B232" s="36"/>
      <c r="C232" s="17" t="s">
        <v>81</v>
      </c>
      <c r="D232" s="17">
        <f t="shared" ref="D232:U232" si="89">D221+D230</f>
        <v>31</v>
      </c>
      <c r="E232" s="17">
        <f t="shared" si="89"/>
        <v>99</v>
      </c>
      <c r="F232" s="17">
        <f t="shared" si="89"/>
        <v>79</v>
      </c>
      <c r="G232" s="17">
        <f t="shared" si="89"/>
        <v>21</v>
      </c>
      <c r="H232" s="17">
        <f t="shared" si="89"/>
        <v>26</v>
      </c>
      <c r="I232" s="17">
        <f t="shared" si="89"/>
        <v>21</v>
      </c>
      <c r="J232" s="17">
        <f t="shared" si="89"/>
        <v>3</v>
      </c>
      <c r="K232" s="17">
        <f t="shared" si="89"/>
        <v>1</v>
      </c>
      <c r="L232" s="17">
        <f t="shared" si="89"/>
        <v>1</v>
      </c>
      <c r="M232" s="17">
        <f t="shared" si="89"/>
        <v>14</v>
      </c>
      <c r="N232" s="17">
        <f t="shared" si="89"/>
        <v>16</v>
      </c>
      <c r="O232" s="17">
        <f t="shared" si="89"/>
        <v>0</v>
      </c>
      <c r="P232" s="17">
        <f t="shared" si="89"/>
        <v>20</v>
      </c>
      <c r="Q232" s="17">
        <f t="shared" si="89"/>
        <v>4</v>
      </c>
      <c r="R232" s="17">
        <f t="shared" si="89"/>
        <v>6</v>
      </c>
      <c r="S232" s="17">
        <f t="shared" si="89"/>
        <v>4</v>
      </c>
      <c r="T232" s="17">
        <f t="shared" si="89"/>
        <v>2</v>
      </c>
      <c r="U232" s="17">
        <f t="shared" si="89"/>
        <v>0</v>
      </c>
      <c r="V232" s="134">
        <f>(H232+N232+Q232)/(F232+N232+Q232+O232)</f>
        <v>0.46464646464646464</v>
      </c>
      <c r="W232" s="134">
        <f>(I232+J232*2+K232*3+L232*4)/F232</f>
        <v>0.43037974683544306</v>
      </c>
      <c r="X232" s="134">
        <f t="shared" si="61"/>
        <v>0.89502621148190764</v>
      </c>
      <c r="Y232" s="135">
        <f>H232/F232</f>
        <v>0.32911392405063289</v>
      </c>
      <c r="Z232" s="48"/>
    </row>
    <row r="233" spans="1:26" x14ac:dyDescent="0.25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91"/>
      <c r="W233" s="91"/>
      <c r="X233" s="91"/>
      <c r="Y233" s="91"/>
      <c r="Z233" s="48"/>
    </row>
    <row r="234" spans="1:26" ht="15.75" thickBot="1" x14ac:dyDescent="0.3">
      <c r="A234" t="s">
        <v>101</v>
      </c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91"/>
      <c r="W234" s="91"/>
      <c r="X234" s="91"/>
      <c r="Y234" s="103"/>
      <c r="Z234" s="48"/>
    </row>
    <row r="235" spans="1:26" ht="18.75" x14ac:dyDescent="0.3">
      <c r="B235" s="58" t="s">
        <v>109</v>
      </c>
      <c r="C235" s="34" t="s">
        <v>78</v>
      </c>
      <c r="D235" s="34" t="s">
        <v>39</v>
      </c>
      <c r="E235" s="34" t="s">
        <v>40</v>
      </c>
      <c r="F235" s="34" t="s">
        <v>0</v>
      </c>
      <c r="G235" s="34" t="s">
        <v>1</v>
      </c>
      <c r="H235" s="34" t="s">
        <v>2</v>
      </c>
      <c r="I235" s="34" t="s">
        <v>8</v>
      </c>
      <c r="J235" s="34" t="s">
        <v>10</v>
      </c>
      <c r="K235" s="34" t="s">
        <v>41</v>
      </c>
      <c r="L235" s="34" t="s">
        <v>42</v>
      </c>
      <c r="M235" s="34" t="s">
        <v>3</v>
      </c>
      <c r="N235" s="34" t="s">
        <v>4</v>
      </c>
      <c r="O235" s="34" t="s">
        <v>43</v>
      </c>
      <c r="P235" s="34" t="s">
        <v>5</v>
      </c>
      <c r="Q235" s="34" t="s">
        <v>44</v>
      </c>
      <c r="R235" s="34" t="s">
        <v>45</v>
      </c>
      <c r="S235" s="34" t="s">
        <v>46</v>
      </c>
      <c r="T235" s="34" t="s">
        <v>47</v>
      </c>
      <c r="U235" s="34" t="s">
        <v>48</v>
      </c>
      <c r="V235" s="95" t="s">
        <v>49</v>
      </c>
      <c r="W235" s="95" t="s">
        <v>50</v>
      </c>
      <c r="X235" s="95" t="s">
        <v>51</v>
      </c>
      <c r="Y235" s="96" t="s">
        <v>52</v>
      </c>
      <c r="Z235" s="48"/>
    </row>
    <row r="236" spans="1:26" ht="18.75" x14ac:dyDescent="0.3">
      <c r="B236" s="59" t="s">
        <v>113</v>
      </c>
      <c r="C236" s="10" t="s">
        <v>67</v>
      </c>
      <c r="D236" s="10">
        <f>'May Update'!C23</f>
        <v>5</v>
      </c>
      <c r="E236" s="10">
        <f>'May Update'!D23</f>
        <v>23</v>
      </c>
      <c r="F236" s="10">
        <f>'May Update'!E23</f>
        <v>9</v>
      </c>
      <c r="G236" s="10">
        <f>'May Update'!F23</f>
        <v>7</v>
      </c>
      <c r="H236" s="10">
        <f>'May Update'!G23</f>
        <v>1</v>
      </c>
      <c r="I236" s="10">
        <f>'May Update'!H23</f>
        <v>1</v>
      </c>
      <c r="J236" s="10">
        <f>'May Update'!I23</f>
        <v>0</v>
      </c>
      <c r="K236" s="10">
        <f>'May Update'!J23</f>
        <v>0</v>
      </c>
      <c r="L236" s="10">
        <f>'May Update'!K23</f>
        <v>0</v>
      </c>
      <c r="M236" s="10">
        <f>'May Update'!L23</f>
        <v>1</v>
      </c>
      <c r="N236" s="10">
        <f>'May Update'!M23</f>
        <v>10</v>
      </c>
      <c r="O236" s="10">
        <f>'May Update'!N23</f>
        <v>0</v>
      </c>
      <c r="P236" s="10">
        <f>'May Update'!O23</f>
        <v>3</v>
      </c>
      <c r="Q236" s="10">
        <f>'May Update'!P23</f>
        <v>4</v>
      </c>
      <c r="R236" s="10">
        <f>'May Update'!Q23</f>
        <v>1</v>
      </c>
      <c r="S236" s="10">
        <f>'May Update'!R23</f>
        <v>1</v>
      </c>
      <c r="T236" s="10">
        <f>'May Update'!S23</f>
        <v>5</v>
      </c>
      <c r="U236" s="10">
        <f>'May Update'!T23</f>
        <v>0</v>
      </c>
      <c r="V236" s="71">
        <f>(H236+N236+Q236)/(F236+N236+Q236+O236)</f>
        <v>0.65217391304347827</v>
      </c>
      <c r="W236" s="71">
        <f>(I236+J236*2+K236*3+L236*4)/F236</f>
        <v>0.1111111111111111</v>
      </c>
      <c r="X236" s="71">
        <f t="shared" si="61"/>
        <v>0.76328502415458943</v>
      </c>
      <c r="Y236" s="72">
        <f>H236/F236</f>
        <v>0.1111111111111111</v>
      </c>
      <c r="Z236" s="48"/>
    </row>
    <row r="237" spans="1:26" x14ac:dyDescent="0.25">
      <c r="B237" s="56"/>
      <c r="C237" s="10" t="s">
        <v>68</v>
      </c>
      <c r="D237" s="10">
        <f>'June Update'!C28</f>
        <v>4</v>
      </c>
      <c r="E237" s="10">
        <f>'June Update'!D28</f>
        <v>14</v>
      </c>
      <c r="F237" s="10">
        <f>'June Update'!E28</f>
        <v>11</v>
      </c>
      <c r="G237" s="10">
        <f>'June Update'!F28</f>
        <v>1</v>
      </c>
      <c r="H237" s="10">
        <f>'June Update'!G28</f>
        <v>2</v>
      </c>
      <c r="I237" s="10">
        <f>'June Update'!H28</f>
        <v>1</v>
      </c>
      <c r="J237" s="10">
        <f>'June Update'!I28</f>
        <v>1</v>
      </c>
      <c r="K237" s="10">
        <f>'June Update'!J28</f>
        <v>0</v>
      </c>
      <c r="L237" s="10">
        <f>'June Update'!K28</f>
        <v>0</v>
      </c>
      <c r="M237" s="10">
        <f>'June Update'!L28</f>
        <v>0</v>
      </c>
      <c r="N237" s="10">
        <f>'June Update'!M28</f>
        <v>3</v>
      </c>
      <c r="O237" s="10">
        <f>'June Update'!N28</f>
        <v>0</v>
      </c>
      <c r="P237" s="10">
        <f>'June Update'!O28</f>
        <v>3</v>
      </c>
      <c r="Q237" s="10">
        <f>'June Update'!P28</f>
        <v>0</v>
      </c>
      <c r="R237" s="10">
        <f>'June Update'!Q28</f>
        <v>0</v>
      </c>
      <c r="S237" s="10">
        <f>'June Update'!R28</f>
        <v>1</v>
      </c>
      <c r="T237" s="10">
        <f>'June Update'!S28</f>
        <v>1</v>
      </c>
      <c r="U237" s="10">
        <f>'June Update'!T28</f>
        <v>0</v>
      </c>
      <c r="V237" s="71">
        <f>(H237+N237+Q237)/(F237+N237+Q237+O237)</f>
        <v>0.35714285714285715</v>
      </c>
      <c r="W237" s="71">
        <f>(I237+J237*2+K237*3+L237*4)/F237</f>
        <v>0.27272727272727271</v>
      </c>
      <c r="X237" s="71">
        <f t="shared" si="61"/>
        <v>0.62987012987012991</v>
      </c>
      <c r="Y237" s="72">
        <f>H237/F237</f>
        <v>0.18181818181818182</v>
      </c>
      <c r="Z237" s="48"/>
    </row>
    <row r="238" spans="1:26" x14ac:dyDescent="0.25">
      <c r="B238" s="56"/>
      <c r="C238" s="10" t="s">
        <v>69</v>
      </c>
      <c r="D238" s="10">
        <f>'July Update'!C22</f>
        <v>3</v>
      </c>
      <c r="E238" s="10">
        <f>'July Update'!D22</f>
        <v>9</v>
      </c>
      <c r="F238" s="10">
        <f>'July Update'!E22</f>
        <v>7</v>
      </c>
      <c r="G238" s="10">
        <f>'July Update'!F22</f>
        <v>1</v>
      </c>
      <c r="H238" s="10">
        <f>'July Update'!G22</f>
        <v>1</v>
      </c>
      <c r="I238" s="10">
        <f>'July Update'!H22</f>
        <v>1</v>
      </c>
      <c r="J238" s="10">
        <f>'July Update'!I22</f>
        <v>0</v>
      </c>
      <c r="K238" s="10">
        <f>'July Update'!J22</f>
        <v>0</v>
      </c>
      <c r="L238" s="10">
        <f>'July Update'!K22</f>
        <v>0</v>
      </c>
      <c r="M238" s="10">
        <f>'July Update'!L22</f>
        <v>0</v>
      </c>
      <c r="N238" s="10">
        <f>'July Update'!M22</f>
        <v>2</v>
      </c>
      <c r="O238" s="10">
        <f>'July Update'!N22</f>
        <v>0</v>
      </c>
      <c r="P238" s="10">
        <f>'July Update'!O22</f>
        <v>2</v>
      </c>
      <c r="Q238" s="10">
        <f>'July Update'!P22</f>
        <v>0</v>
      </c>
      <c r="R238" s="10">
        <f>'July Update'!Q22</f>
        <v>0</v>
      </c>
      <c r="S238" s="10">
        <f>'July Update'!R22</f>
        <v>0</v>
      </c>
      <c r="T238" s="10">
        <f>'July Update'!S22</f>
        <v>1</v>
      </c>
      <c r="U238" s="10">
        <f>'July Update'!T22</f>
        <v>0</v>
      </c>
      <c r="V238" s="71">
        <f>(H238+N238+Q238)/(F238+N238+Q238+O238)</f>
        <v>0.33333333333333331</v>
      </c>
      <c r="W238" s="71">
        <f>(I238+J238*2+K238*3+L238*4)/F238</f>
        <v>0.14285714285714285</v>
      </c>
      <c r="X238" s="71">
        <f t="shared" ref="X238" si="90">V238+W238</f>
        <v>0.47619047619047616</v>
      </c>
      <c r="Y238" s="72">
        <f>H238/F238</f>
        <v>0.14285714285714285</v>
      </c>
      <c r="Z238" s="48"/>
    </row>
    <row r="239" spans="1:26" x14ac:dyDescent="0.25">
      <c r="B239" s="56"/>
      <c r="C239" s="10" t="s">
        <v>70</v>
      </c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32"/>
      <c r="W239" s="132"/>
      <c r="X239" s="132"/>
      <c r="Y239" s="133"/>
      <c r="Z239" s="48"/>
    </row>
    <row r="240" spans="1:26" x14ac:dyDescent="0.25">
      <c r="B240" s="56"/>
      <c r="C240" s="16" t="s">
        <v>78</v>
      </c>
      <c r="D240" s="16">
        <f>SUM(D236:D239)</f>
        <v>12</v>
      </c>
      <c r="E240" s="16">
        <f t="shared" ref="E240:U240" si="91">SUM(E236:E239)</f>
        <v>46</v>
      </c>
      <c r="F240" s="16">
        <f t="shared" si="91"/>
        <v>27</v>
      </c>
      <c r="G240" s="16">
        <f t="shared" si="91"/>
        <v>9</v>
      </c>
      <c r="H240" s="16">
        <f t="shared" si="91"/>
        <v>4</v>
      </c>
      <c r="I240" s="16">
        <f t="shared" si="91"/>
        <v>3</v>
      </c>
      <c r="J240" s="16">
        <f t="shared" si="91"/>
        <v>1</v>
      </c>
      <c r="K240" s="16">
        <f t="shared" si="91"/>
        <v>0</v>
      </c>
      <c r="L240" s="16">
        <f t="shared" si="91"/>
        <v>0</v>
      </c>
      <c r="M240" s="16">
        <f t="shared" si="91"/>
        <v>1</v>
      </c>
      <c r="N240" s="16">
        <f t="shared" si="91"/>
        <v>15</v>
      </c>
      <c r="O240" s="16">
        <f t="shared" si="91"/>
        <v>0</v>
      </c>
      <c r="P240" s="16">
        <f t="shared" si="91"/>
        <v>8</v>
      </c>
      <c r="Q240" s="16">
        <f t="shared" si="91"/>
        <v>4</v>
      </c>
      <c r="R240" s="16">
        <f t="shared" si="91"/>
        <v>1</v>
      </c>
      <c r="S240" s="16">
        <f t="shared" si="91"/>
        <v>2</v>
      </c>
      <c r="T240" s="16">
        <f t="shared" si="91"/>
        <v>7</v>
      </c>
      <c r="U240" s="16">
        <f t="shared" si="91"/>
        <v>0</v>
      </c>
      <c r="V240" s="132">
        <f>(H240+N240+Q240)/(F240+N240+Q240+O240)</f>
        <v>0.5</v>
      </c>
      <c r="W240" s="132">
        <f>(I240+J240*2+K240*3+L240*4)/F240</f>
        <v>0.18518518518518517</v>
      </c>
      <c r="X240" s="132">
        <f t="shared" si="61"/>
        <v>0.68518518518518512</v>
      </c>
      <c r="Y240" s="133">
        <f>H240/F240</f>
        <v>0.14814814814814814</v>
      </c>
      <c r="Z240" s="48"/>
    </row>
    <row r="241" spans="2:26" x14ac:dyDescent="0.25">
      <c r="B241" s="5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91"/>
      <c r="W241" s="91"/>
      <c r="X241" s="91"/>
      <c r="Y241" s="92"/>
      <c r="Z241" s="48"/>
    </row>
    <row r="242" spans="2:26" x14ac:dyDescent="0.25">
      <c r="B242" s="56"/>
      <c r="C242" s="16" t="s">
        <v>79</v>
      </c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91"/>
      <c r="W242" s="91"/>
      <c r="X242" s="91"/>
      <c r="Y242" s="92"/>
      <c r="Z242" s="48"/>
    </row>
    <row r="243" spans="2:26" x14ac:dyDescent="0.25">
      <c r="B243" s="56"/>
      <c r="C243" s="10" t="s">
        <v>76</v>
      </c>
      <c r="D243" s="38">
        <v>2</v>
      </c>
      <c r="E243" s="38">
        <v>5</v>
      </c>
      <c r="F243" s="38">
        <v>3</v>
      </c>
      <c r="G243" s="38">
        <v>3</v>
      </c>
      <c r="H243" s="38">
        <v>2</v>
      </c>
      <c r="I243" s="38">
        <v>0</v>
      </c>
      <c r="J243" s="38">
        <v>2</v>
      </c>
      <c r="K243" s="38">
        <v>0</v>
      </c>
      <c r="L243" s="38">
        <v>0</v>
      </c>
      <c r="M243" s="38">
        <v>2</v>
      </c>
      <c r="N243" s="38">
        <v>2</v>
      </c>
      <c r="O243" s="38">
        <v>0</v>
      </c>
      <c r="P243" s="38">
        <v>0</v>
      </c>
      <c r="Q243" s="38">
        <v>0</v>
      </c>
      <c r="R243" s="38">
        <v>0</v>
      </c>
      <c r="S243" s="38">
        <v>0</v>
      </c>
      <c r="T243" s="38">
        <v>0</v>
      </c>
      <c r="U243" s="38">
        <v>0</v>
      </c>
      <c r="V243" s="71">
        <f>(H243+N243+Q243)/(F243+N243+Q243+O243)</f>
        <v>0.8</v>
      </c>
      <c r="W243" s="46">
        <f>(I243+J243*2+K243*3+L243*4)/F243</f>
        <v>1.3333333333333333</v>
      </c>
      <c r="X243" s="46">
        <f t="shared" si="61"/>
        <v>2.1333333333333333</v>
      </c>
      <c r="Y243" s="72">
        <f>H243/F243</f>
        <v>0.66666666666666663</v>
      </c>
      <c r="Z243" s="48"/>
    </row>
    <row r="244" spans="2:26" x14ac:dyDescent="0.25">
      <c r="B244" s="56"/>
      <c r="C244" s="10" t="s">
        <v>94</v>
      </c>
      <c r="D244" s="10">
        <v>3</v>
      </c>
      <c r="E244" s="10">
        <v>9</v>
      </c>
      <c r="F244" s="10">
        <v>6</v>
      </c>
      <c r="G244" s="10">
        <v>0</v>
      </c>
      <c r="H244" s="10">
        <v>3</v>
      </c>
      <c r="I244" s="10">
        <v>3</v>
      </c>
      <c r="J244" s="10">
        <v>0</v>
      </c>
      <c r="K244" s="10">
        <v>0</v>
      </c>
      <c r="L244" s="10">
        <v>0</v>
      </c>
      <c r="M244" s="10">
        <v>1</v>
      </c>
      <c r="N244" s="10">
        <v>3</v>
      </c>
      <c r="O244" s="10">
        <v>0</v>
      </c>
      <c r="P244" s="10">
        <v>3</v>
      </c>
      <c r="Q244" s="10">
        <v>0</v>
      </c>
      <c r="R244" s="10">
        <v>0</v>
      </c>
      <c r="S244" s="10">
        <v>0</v>
      </c>
      <c r="T244" s="10">
        <v>1</v>
      </c>
      <c r="U244" s="10">
        <v>0</v>
      </c>
      <c r="V244" s="71">
        <f t="shared" ref="V244" si="92">(H244+N244+Q244)/(F244+N244+Q244+O244)</f>
        <v>0.66666666666666663</v>
      </c>
      <c r="W244" s="71">
        <f t="shared" ref="W244" si="93">(I244+J244*2+K244*3+L244*4)/F244</f>
        <v>0.5</v>
      </c>
      <c r="X244" s="46">
        <f t="shared" ref="X244" si="94">V244+W244</f>
        <v>1.1666666666666665</v>
      </c>
      <c r="Y244" s="72">
        <f t="shared" ref="Y244" si="95">H244/F244</f>
        <v>0.5</v>
      </c>
      <c r="Z244" s="48"/>
    </row>
    <row r="245" spans="2:26" x14ac:dyDescent="0.25">
      <c r="B245" s="56"/>
      <c r="C245" s="1" t="s">
        <v>111</v>
      </c>
      <c r="D245" s="10">
        <v>1</v>
      </c>
      <c r="E245" s="10">
        <v>2</v>
      </c>
      <c r="F245" s="10">
        <v>2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2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71">
        <f t="shared" ref="V245" si="96">(H245+N245+Q245)/(F245+N245+Q245+O245)</f>
        <v>0</v>
      </c>
      <c r="W245" s="71">
        <f t="shared" ref="W245" si="97">(I245+J245*2+K245*3+L245*4)/F245</f>
        <v>0</v>
      </c>
      <c r="X245" s="71">
        <f t="shared" ref="X245" si="98">V245+W245</f>
        <v>0</v>
      </c>
      <c r="Y245" s="72">
        <f t="shared" ref="Y245" si="99">H245/F245</f>
        <v>0</v>
      </c>
      <c r="Z245" s="48"/>
    </row>
    <row r="246" spans="2:26" x14ac:dyDescent="0.25">
      <c r="B246" s="56"/>
      <c r="C246" s="10" t="s">
        <v>80</v>
      </c>
      <c r="D246" s="10">
        <v>2</v>
      </c>
      <c r="E246" s="10">
        <v>8</v>
      </c>
      <c r="F246" s="1">
        <v>7</v>
      </c>
      <c r="G246" s="10">
        <v>1</v>
      </c>
      <c r="H246" s="10">
        <v>3</v>
      </c>
      <c r="I246" s="10">
        <v>3</v>
      </c>
      <c r="J246" s="10">
        <v>0</v>
      </c>
      <c r="K246" s="10">
        <v>0</v>
      </c>
      <c r="L246" s="10">
        <v>0</v>
      </c>
      <c r="M246" s="10">
        <v>1</v>
      </c>
      <c r="N246" s="10">
        <v>1</v>
      </c>
      <c r="O246" s="10">
        <v>0</v>
      </c>
      <c r="P246" s="10">
        <v>2</v>
      </c>
      <c r="Q246" s="10">
        <v>0</v>
      </c>
      <c r="R246" s="10">
        <v>0</v>
      </c>
      <c r="S246" s="10">
        <v>0</v>
      </c>
      <c r="T246" s="10">
        <v>0</v>
      </c>
      <c r="U246" s="10">
        <v>1</v>
      </c>
      <c r="V246" s="71">
        <f t="shared" ref="V246" si="100">(H246+N246+Q246)/(F246+N246+Q246+O246)</f>
        <v>0.5</v>
      </c>
      <c r="W246" s="71">
        <f t="shared" ref="W246" si="101">(I246+J246*2+K246*3+L246*4)/F246</f>
        <v>0.42857142857142855</v>
      </c>
      <c r="X246" s="71">
        <f t="shared" ref="X246" si="102">V246+W246</f>
        <v>0.9285714285714286</v>
      </c>
      <c r="Y246" s="72">
        <f t="shared" ref="Y246" si="103">H246/F246</f>
        <v>0.42857142857142855</v>
      </c>
      <c r="Z246" s="48"/>
    </row>
    <row r="247" spans="2:26" x14ac:dyDescent="0.25">
      <c r="B247" s="56"/>
      <c r="C247" s="10" t="s">
        <v>103</v>
      </c>
      <c r="D247" s="10">
        <v>2</v>
      </c>
      <c r="E247" s="10">
        <v>3</v>
      </c>
      <c r="F247" s="10">
        <v>2</v>
      </c>
      <c r="G247" s="10">
        <v>1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1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71">
        <f t="shared" ref="V247" si="104">(H247+N247+Q247)/(F247+N247+Q247+O247)</f>
        <v>0.33333333333333331</v>
      </c>
      <c r="W247" s="71">
        <f t="shared" ref="W247" si="105">(I247+J247*2+K247*3+L247*4)/F247</f>
        <v>0</v>
      </c>
      <c r="X247" s="71">
        <f t="shared" ref="X247" si="106">V247+W247</f>
        <v>0.33333333333333331</v>
      </c>
      <c r="Y247" s="72">
        <f t="shared" ref="Y247" si="107">H247/F247</f>
        <v>0</v>
      </c>
      <c r="Z247" s="48"/>
    </row>
    <row r="248" spans="2:26" x14ac:dyDescent="0.25">
      <c r="B248" s="56"/>
      <c r="C248" s="10" t="s">
        <v>77</v>
      </c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91"/>
      <c r="W248" s="91"/>
      <c r="X248" s="91"/>
      <c r="Y248" s="92"/>
      <c r="Z248" s="48"/>
    </row>
    <row r="249" spans="2:26" x14ac:dyDescent="0.25">
      <c r="B249" s="56"/>
      <c r="C249" s="16" t="s">
        <v>79</v>
      </c>
      <c r="D249" s="16">
        <f>SUM(D243:D248)</f>
        <v>10</v>
      </c>
      <c r="E249" s="16">
        <f t="shared" ref="E249:U249" si="108">SUM(E243:E248)</f>
        <v>27</v>
      </c>
      <c r="F249" s="16">
        <f t="shared" si="108"/>
        <v>20</v>
      </c>
      <c r="G249" s="16">
        <f t="shared" si="108"/>
        <v>5</v>
      </c>
      <c r="H249" s="16">
        <f t="shared" si="108"/>
        <v>8</v>
      </c>
      <c r="I249" s="16">
        <f t="shared" si="108"/>
        <v>6</v>
      </c>
      <c r="J249" s="16">
        <f t="shared" si="108"/>
        <v>2</v>
      </c>
      <c r="K249" s="16">
        <f t="shared" si="108"/>
        <v>0</v>
      </c>
      <c r="L249" s="16">
        <f t="shared" si="108"/>
        <v>0</v>
      </c>
      <c r="M249" s="16">
        <f t="shared" si="108"/>
        <v>4</v>
      </c>
      <c r="N249" s="16">
        <v>6</v>
      </c>
      <c r="O249" s="16">
        <f t="shared" si="108"/>
        <v>0</v>
      </c>
      <c r="P249" s="16">
        <f t="shared" si="108"/>
        <v>7</v>
      </c>
      <c r="Q249" s="16">
        <f t="shared" si="108"/>
        <v>0</v>
      </c>
      <c r="R249" s="16">
        <f t="shared" si="108"/>
        <v>0</v>
      </c>
      <c r="S249" s="16">
        <f t="shared" si="108"/>
        <v>0</v>
      </c>
      <c r="T249" s="16">
        <f t="shared" si="108"/>
        <v>1</v>
      </c>
      <c r="U249" s="16">
        <f t="shared" si="108"/>
        <v>1</v>
      </c>
      <c r="V249" s="132">
        <f t="shared" ref="V249:V288" si="109">(H249+N249+Q249)/(F249+N249+Q249+O249)</f>
        <v>0.53846153846153844</v>
      </c>
      <c r="W249" s="132">
        <f t="shared" ref="W249:W288" si="110">(I249+J249*2+K249*3+L249*4)/F249</f>
        <v>0.5</v>
      </c>
      <c r="X249" s="91">
        <f t="shared" ref="X249:X288" si="111">V249+W249</f>
        <v>1.0384615384615383</v>
      </c>
      <c r="Y249" s="133">
        <f t="shared" ref="Y249:Y288" si="112">H249/F249</f>
        <v>0.4</v>
      </c>
      <c r="Z249" s="48"/>
    </row>
    <row r="250" spans="2:26" x14ac:dyDescent="0.25">
      <c r="B250" s="5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91"/>
      <c r="W250" s="91"/>
      <c r="X250" s="91"/>
      <c r="Y250" s="92"/>
      <c r="Z250" s="48"/>
    </row>
    <row r="251" spans="2:26" ht="15.75" thickBot="1" x14ac:dyDescent="0.3">
      <c r="B251" s="36"/>
      <c r="C251" s="17" t="s">
        <v>81</v>
      </c>
      <c r="D251" s="17">
        <f t="shared" ref="D251:U251" si="113">D240+D249</f>
        <v>22</v>
      </c>
      <c r="E251" s="17">
        <f t="shared" si="113"/>
        <v>73</v>
      </c>
      <c r="F251" s="17">
        <f t="shared" si="113"/>
        <v>47</v>
      </c>
      <c r="G251" s="17">
        <f t="shared" si="113"/>
        <v>14</v>
      </c>
      <c r="H251" s="17">
        <f t="shared" si="113"/>
        <v>12</v>
      </c>
      <c r="I251" s="17">
        <f t="shared" si="113"/>
        <v>9</v>
      </c>
      <c r="J251" s="17">
        <f t="shared" si="113"/>
        <v>3</v>
      </c>
      <c r="K251" s="17">
        <f t="shared" si="113"/>
        <v>0</v>
      </c>
      <c r="L251" s="17">
        <f t="shared" si="113"/>
        <v>0</v>
      </c>
      <c r="M251" s="17">
        <f t="shared" si="113"/>
        <v>5</v>
      </c>
      <c r="N251" s="17">
        <f t="shared" si="113"/>
        <v>21</v>
      </c>
      <c r="O251" s="17">
        <f t="shared" si="113"/>
        <v>0</v>
      </c>
      <c r="P251" s="17">
        <f t="shared" si="113"/>
        <v>15</v>
      </c>
      <c r="Q251" s="17">
        <f t="shared" si="113"/>
        <v>4</v>
      </c>
      <c r="R251" s="17">
        <f t="shared" si="113"/>
        <v>1</v>
      </c>
      <c r="S251" s="17">
        <f t="shared" si="113"/>
        <v>2</v>
      </c>
      <c r="T251" s="17">
        <f t="shared" si="113"/>
        <v>8</v>
      </c>
      <c r="U251" s="17">
        <f t="shared" si="113"/>
        <v>1</v>
      </c>
      <c r="V251" s="134">
        <f t="shared" si="109"/>
        <v>0.51388888888888884</v>
      </c>
      <c r="W251" s="134">
        <f t="shared" si="110"/>
        <v>0.31914893617021278</v>
      </c>
      <c r="X251" s="134">
        <f t="shared" si="111"/>
        <v>0.83303782505910162</v>
      </c>
      <c r="Y251" s="135">
        <f t="shared" si="112"/>
        <v>0.25531914893617019</v>
      </c>
      <c r="Z251" s="48"/>
    </row>
    <row r="252" spans="2:26" x14ac:dyDescent="0.25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91"/>
      <c r="W252" s="91"/>
      <c r="X252" s="91"/>
      <c r="Y252" s="91"/>
      <c r="Z252" s="48"/>
    </row>
    <row r="253" spans="2:26" ht="15.75" thickBot="1" x14ac:dyDescent="0.3">
      <c r="V253" s="91"/>
      <c r="W253" s="91"/>
      <c r="X253" s="91"/>
      <c r="Y253" s="103"/>
      <c r="Z253" s="48"/>
    </row>
    <row r="254" spans="2:26" ht="18.75" x14ac:dyDescent="0.3">
      <c r="B254" s="58" t="s">
        <v>20</v>
      </c>
      <c r="C254" s="34" t="s">
        <v>78</v>
      </c>
      <c r="D254" s="34" t="s">
        <v>39</v>
      </c>
      <c r="E254" s="34" t="s">
        <v>40</v>
      </c>
      <c r="F254" s="34" t="s">
        <v>0</v>
      </c>
      <c r="G254" s="34" t="s">
        <v>1</v>
      </c>
      <c r="H254" s="34" t="s">
        <v>2</v>
      </c>
      <c r="I254" s="34" t="s">
        <v>8</v>
      </c>
      <c r="J254" s="34" t="s">
        <v>10</v>
      </c>
      <c r="K254" s="34" t="s">
        <v>41</v>
      </c>
      <c r="L254" s="34" t="s">
        <v>42</v>
      </c>
      <c r="M254" s="34" t="s">
        <v>3</v>
      </c>
      <c r="N254" s="34" t="s">
        <v>4</v>
      </c>
      <c r="O254" s="34" t="s">
        <v>43</v>
      </c>
      <c r="P254" s="34" t="s">
        <v>5</v>
      </c>
      <c r="Q254" s="34" t="s">
        <v>44</v>
      </c>
      <c r="R254" s="34" t="s">
        <v>45</v>
      </c>
      <c r="S254" s="34" t="s">
        <v>46</v>
      </c>
      <c r="T254" s="34" t="s">
        <v>47</v>
      </c>
      <c r="U254" s="34" t="s">
        <v>48</v>
      </c>
      <c r="V254" s="95" t="s">
        <v>49</v>
      </c>
      <c r="W254" s="95" t="s">
        <v>50</v>
      </c>
      <c r="X254" s="95" t="s">
        <v>51</v>
      </c>
      <c r="Y254" s="96" t="s">
        <v>52</v>
      </c>
      <c r="Z254" s="48"/>
    </row>
    <row r="255" spans="2:26" ht="15" customHeight="1" x14ac:dyDescent="0.3">
      <c r="B255" s="59" t="s">
        <v>83</v>
      </c>
      <c r="C255" s="10" t="s">
        <v>67</v>
      </c>
      <c r="D255" s="10">
        <f>'May Update'!C24</f>
        <v>8</v>
      </c>
      <c r="E255" s="10">
        <f>'May Update'!D24</f>
        <v>24</v>
      </c>
      <c r="F255" s="10">
        <f>'May Update'!E24</f>
        <v>17</v>
      </c>
      <c r="G255" s="10">
        <f>'May Update'!F24</f>
        <v>6</v>
      </c>
      <c r="H255" s="10">
        <f>'May Update'!G24</f>
        <v>7</v>
      </c>
      <c r="I255" s="10">
        <f>'May Update'!H24</f>
        <v>4</v>
      </c>
      <c r="J255" s="10">
        <f>'May Update'!I24</f>
        <v>2</v>
      </c>
      <c r="K255" s="10">
        <f>'May Update'!J24</f>
        <v>0</v>
      </c>
      <c r="L255" s="10">
        <f>'May Update'!K24</f>
        <v>1</v>
      </c>
      <c r="M255" s="10">
        <f>'May Update'!L24</f>
        <v>6</v>
      </c>
      <c r="N255" s="10">
        <f>'May Update'!M24</f>
        <v>7</v>
      </c>
      <c r="O255" s="10">
        <f>'May Update'!N24</f>
        <v>0</v>
      </c>
      <c r="P255" s="10">
        <f>'May Update'!O24</f>
        <v>3</v>
      </c>
      <c r="Q255" s="10">
        <f>'May Update'!P24</f>
        <v>0</v>
      </c>
      <c r="R255" s="10">
        <f>'May Update'!Q24</f>
        <v>0</v>
      </c>
      <c r="S255" s="10">
        <f>'May Update'!R24</f>
        <v>0</v>
      </c>
      <c r="T255" s="10">
        <f>'May Update'!S24</f>
        <v>1</v>
      </c>
      <c r="U255" s="10">
        <f>'May Update'!T24</f>
        <v>0</v>
      </c>
      <c r="V255" s="71">
        <f t="shared" si="109"/>
        <v>0.58333333333333337</v>
      </c>
      <c r="W255" s="71">
        <f t="shared" si="110"/>
        <v>0.70588235294117652</v>
      </c>
      <c r="X255" s="46">
        <f t="shared" si="111"/>
        <v>1.2892156862745099</v>
      </c>
      <c r="Y255" s="72">
        <f t="shared" si="112"/>
        <v>0.41176470588235292</v>
      </c>
      <c r="Z255" s="48"/>
    </row>
    <row r="256" spans="2:26" ht="15" customHeight="1" x14ac:dyDescent="0.25">
      <c r="B256" s="56"/>
      <c r="C256" s="10" t="s">
        <v>68</v>
      </c>
      <c r="D256" s="10">
        <f>'June Update'!C30</f>
        <v>6</v>
      </c>
      <c r="E256" s="10">
        <f>'June Update'!D30</f>
        <v>20</v>
      </c>
      <c r="F256" s="10">
        <f>'June Update'!E30</f>
        <v>15</v>
      </c>
      <c r="G256" s="10">
        <f>'June Update'!F30</f>
        <v>4</v>
      </c>
      <c r="H256" s="10">
        <f>'June Update'!G30</f>
        <v>3</v>
      </c>
      <c r="I256" s="10">
        <f>'June Update'!H30</f>
        <v>3</v>
      </c>
      <c r="J256" s="10">
        <f>'June Update'!I30</f>
        <v>0</v>
      </c>
      <c r="K256" s="10">
        <f>'June Update'!J30</f>
        <v>0</v>
      </c>
      <c r="L256" s="10">
        <f>'June Update'!K30</f>
        <v>0</v>
      </c>
      <c r="M256" s="10">
        <f>'June Update'!L30</f>
        <v>0</v>
      </c>
      <c r="N256" s="10">
        <f>'June Update'!M30</f>
        <v>4</v>
      </c>
      <c r="O256" s="10">
        <f>'June Update'!N30</f>
        <v>0</v>
      </c>
      <c r="P256" s="10">
        <f>'June Update'!O30</f>
        <v>8</v>
      </c>
      <c r="Q256" s="10">
        <f>'June Update'!P30</f>
        <v>1</v>
      </c>
      <c r="R256" s="10">
        <f>'June Update'!Q30</f>
        <v>0</v>
      </c>
      <c r="S256" s="10">
        <f>'June Update'!R30</f>
        <v>0</v>
      </c>
      <c r="T256" s="10">
        <f>'June Update'!S30</f>
        <v>0</v>
      </c>
      <c r="U256" s="10">
        <f>'June Update'!T30</f>
        <v>0</v>
      </c>
      <c r="V256" s="71">
        <f t="shared" si="109"/>
        <v>0.4</v>
      </c>
      <c r="W256" s="71">
        <f t="shared" si="110"/>
        <v>0.2</v>
      </c>
      <c r="X256" s="71">
        <f t="shared" si="111"/>
        <v>0.60000000000000009</v>
      </c>
      <c r="Y256" s="72">
        <f t="shared" si="112"/>
        <v>0.2</v>
      </c>
      <c r="Z256" s="48"/>
    </row>
    <row r="257" spans="2:28" ht="15" customHeight="1" x14ac:dyDescent="0.25">
      <c r="B257" s="56"/>
      <c r="C257" s="10" t="s">
        <v>69</v>
      </c>
      <c r="D257" s="10">
        <f>'July Update'!C23</f>
        <v>2</v>
      </c>
      <c r="E257" s="10">
        <f>'July Update'!D23</f>
        <v>7</v>
      </c>
      <c r="F257" s="10">
        <f>'July Update'!E23</f>
        <v>5</v>
      </c>
      <c r="G257" s="10">
        <f>'July Update'!F23</f>
        <v>2</v>
      </c>
      <c r="H257" s="10">
        <f>'July Update'!G23</f>
        <v>2</v>
      </c>
      <c r="I257" s="10">
        <f>'July Update'!H23</f>
        <v>1</v>
      </c>
      <c r="J257" s="10">
        <f>'July Update'!I23</f>
        <v>0</v>
      </c>
      <c r="K257" s="10">
        <f>'July Update'!J23</f>
        <v>0</v>
      </c>
      <c r="L257" s="10">
        <f>'July Update'!K23</f>
        <v>1</v>
      </c>
      <c r="M257" s="10">
        <f>'July Update'!L23</f>
        <v>2</v>
      </c>
      <c r="N257" s="10">
        <f>'July Update'!M23</f>
        <v>2</v>
      </c>
      <c r="O257" s="10">
        <f>'July Update'!N23</f>
        <v>0</v>
      </c>
      <c r="P257" s="10">
        <f>'July Update'!O23</f>
        <v>1</v>
      </c>
      <c r="Q257" s="10">
        <f>'July Update'!P23</f>
        <v>0</v>
      </c>
      <c r="R257" s="10">
        <f>'July Update'!Q23</f>
        <v>0</v>
      </c>
      <c r="S257" s="10">
        <f>'July Update'!R23</f>
        <v>0</v>
      </c>
      <c r="T257" s="10">
        <f>'July Update'!S23</f>
        <v>0</v>
      </c>
      <c r="U257" s="10">
        <f>'July Update'!T23</f>
        <v>0</v>
      </c>
      <c r="V257" s="71">
        <f t="shared" ref="V257" si="114">(H257+N257+Q257)/(F257+N257+Q257+O257)</f>
        <v>0.5714285714285714</v>
      </c>
      <c r="W257" s="46">
        <f t="shared" ref="W257" si="115">(I257+J257*2+K257*3+L257*4)/F257</f>
        <v>1</v>
      </c>
      <c r="X257" s="46">
        <f t="shared" ref="X257" si="116">V257+W257</f>
        <v>1.5714285714285714</v>
      </c>
      <c r="Y257" s="72">
        <f t="shared" ref="Y257" si="117">H257/F257</f>
        <v>0.4</v>
      </c>
      <c r="Z257" s="48"/>
    </row>
    <row r="258" spans="2:28" x14ac:dyDescent="0.25">
      <c r="B258" s="56"/>
      <c r="C258" s="10" t="s">
        <v>70</v>
      </c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91"/>
      <c r="W258" s="91"/>
      <c r="X258" s="91"/>
      <c r="Y258" s="133"/>
      <c r="Z258" s="48"/>
    </row>
    <row r="259" spans="2:28" ht="18.75" x14ac:dyDescent="0.3">
      <c r="B259" s="56"/>
      <c r="C259" s="16" t="s">
        <v>78</v>
      </c>
      <c r="D259" s="16">
        <f>SUM(D255:D258)</f>
        <v>16</v>
      </c>
      <c r="E259" s="16">
        <f t="shared" ref="E259:U259" si="118">SUM(E255:E258)</f>
        <v>51</v>
      </c>
      <c r="F259" s="16">
        <f t="shared" si="118"/>
        <v>37</v>
      </c>
      <c r="G259" s="16">
        <f t="shared" si="118"/>
        <v>12</v>
      </c>
      <c r="H259" s="16">
        <f t="shared" si="118"/>
        <v>12</v>
      </c>
      <c r="I259" s="16">
        <f t="shared" si="118"/>
        <v>8</v>
      </c>
      <c r="J259" s="16">
        <f t="shared" si="118"/>
        <v>2</v>
      </c>
      <c r="K259" s="16">
        <f t="shared" si="118"/>
        <v>0</v>
      </c>
      <c r="L259" s="16">
        <f t="shared" si="118"/>
        <v>2</v>
      </c>
      <c r="M259" s="16">
        <f t="shared" si="118"/>
        <v>8</v>
      </c>
      <c r="N259" s="16">
        <f t="shared" si="118"/>
        <v>13</v>
      </c>
      <c r="O259" s="16">
        <f t="shared" si="118"/>
        <v>0</v>
      </c>
      <c r="P259" s="16">
        <f t="shared" si="118"/>
        <v>12</v>
      </c>
      <c r="Q259" s="16">
        <f t="shared" si="118"/>
        <v>1</v>
      </c>
      <c r="R259" s="16">
        <f t="shared" si="118"/>
        <v>0</v>
      </c>
      <c r="S259" s="16">
        <f t="shared" si="118"/>
        <v>0</v>
      </c>
      <c r="T259" s="16">
        <f t="shared" si="118"/>
        <v>1</v>
      </c>
      <c r="U259" s="16">
        <f t="shared" si="118"/>
        <v>0</v>
      </c>
      <c r="V259" s="132">
        <f t="shared" si="109"/>
        <v>0.50980392156862742</v>
      </c>
      <c r="W259" s="132">
        <f t="shared" si="110"/>
        <v>0.54054054054054057</v>
      </c>
      <c r="X259" s="91">
        <f t="shared" si="111"/>
        <v>1.050344462109168</v>
      </c>
      <c r="Y259" s="133">
        <f t="shared" si="112"/>
        <v>0.32432432432432434</v>
      </c>
      <c r="Z259" s="48"/>
      <c r="AB259" s="42"/>
    </row>
    <row r="260" spans="2:28" ht="18.75" x14ac:dyDescent="0.3">
      <c r="B260" s="5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91"/>
      <c r="W260" s="91"/>
      <c r="X260" s="91"/>
      <c r="Y260" s="133"/>
      <c r="Z260" s="48"/>
      <c r="AB260" s="42"/>
    </row>
    <row r="261" spans="2:28" x14ac:dyDescent="0.25">
      <c r="B261" s="56"/>
      <c r="C261" s="16" t="s">
        <v>79</v>
      </c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91"/>
      <c r="W261" s="91"/>
      <c r="X261" s="91"/>
      <c r="Y261" s="133"/>
      <c r="Z261" s="48"/>
    </row>
    <row r="262" spans="2:28" x14ac:dyDescent="0.25">
      <c r="B262" s="56"/>
      <c r="C262" s="10" t="s">
        <v>76</v>
      </c>
      <c r="D262" s="38">
        <v>3</v>
      </c>
      <c r="E262" s="38">
        <v>10</v>
      </c>
      <c r="F262" s="38">
        <v>10</v>
      </c>
      <c r="G262" s="38">
        <v>2</v>
      </c>
      <c r="H262" s="38">
        <v>4</v>
      </c>
      <c r="I262" s="38">
        <v>4</v>
      </c>
      <c r="J262" s="38">
        <v>0</v>
      </c>
      <c r="K262" s="38">
        <v>0</v>
      </c>
      <c r="L262" s="38">
        <v>0</v>
      </c>
      <c r="M262" s="38">
        <v>1</v>
      </c>
      <c r="N262" s="38">
        <v>0</v>
      </c>
      <c r="O262" s="38">
        <v>0</v>
      </c>
      <c r="P262" s="38">
        <v>3</v>
      </c>
      <c r="Q262" s="38">
        <v>0</v>
      </c>
      <c r="R262" s="38">
        <v>0</v>
      </c>
      <c r="S262" s="38">
        <v>1</v>
      </c>
      <c r="T262" s="38">
        <v>0</v>
      </c>
      <c r="U262" s="38">
        <v>0</v>
      </c>
      <c r="V262" s="71">
        <f t="shared" si="109"/>
        <v>0.4</v>
      </c>
      <c r="W262" s="71">
        <f t="shared" si="110"/>
        <v>0.4</v>
      </c>
      <c r="X262" s="71">
        <f t="shared" si="111"/>
        <v>0.8</v>
      </c>
      <c r="Y262" s="72">
        <f t="shared" si="112"/>
        <v>0.4</v>
      </c>
      <c r="Z262" s="48"/>
    </row>
    <row r="263" spans="2:28" x14ac:dyDescent="0.25">
      <c r="B263" s="56"/>
      <c r="C263" s="10" t="s">
        <v>94</v>
      </c>
      <c r="D263" s="10">
        <v>3</v>
      </c>
      <c r="E263" s="10">
        <v>5</v>
      </c>
      <c r="F263" s="1">
        <v>4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1</v>
      </c>
      <c r="O263" s="10">
        <v>0</v>
      </c>
      <c r="P263" s="10">
        <v>1</v>
      </c>
      <c r="Q263" s="10">
        <v>0</v>
      </c>
      <c r="R263" s="10">
        <v>1</v>
      </c>
      <c r="S263" s="10">
        <v>0</v>
      </c>
      <c r="T263" s="10">
        <v>0</v>
      </c>
      <c r="U263" s="10">
        <v>0</v>
      </c>
      <c r="V263" s="71">
        <f t="shared" ref="V263" si="119">(H263+N263+Q263)/(F263+N263+Q263+O263)</f>
        <v>0.2</v>
      </c>
      <c r="W263" s="71">
        <f t="shared" ref="W263" si="120">(I263+J263*2+K263*3+L263*4)/F263</f>
        <v>0</v>
      </c>
      <c r="X263" s="71">
        <f t="shared" ref="X263" si="121">V263+W263</f>
        <v>0.2</v>
      </c>
      <c r="Y263" s="72">
        <f t="shared" ref="Y263" si="122">H263/F263</f>
        <v>0</v>
      </c>
      <c r="Z263" s="48"/>
    </row>
    <row r="264" spans="2:28" x14ac:dyDescent="0.25">
      <c r="B264" s="56"/>
      <c r="C264" s="1" t="s">
        <v>111</v>
      </c>
      <c r="D264" s="10">
        <v>1</v>
      </c>
      <c r="E264" s="10">
        <v>1</v>
      </c>
      <c r="F264" s="1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1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46">
        <f t="shared" ref="V264" si="123">(H264+N264+Q264)/(F264+N264+Q264+O264)</f>
        <v>1</v>
      </c>
      <c r="W264" s="71">
        <v>0</v>
      </c>
      <c r="X264" s="46">
        <f t="shared" ref="X264" si="124">V264+W264</f>
        <v>1</v>
      </c>
      <c r="Y264" s="72">
        <v>0</v>
      </c>
      <c r="Z264" s="48"/>
    </row>
    <row r="265" spans="2:28" x14ac:dyDescent="0.25">
      <c r="B265" s="56"/>
      <c r="C265" s="10" t="s">
        <v>103</v>
      </c>
      <c r="D265" s="10">
        <v>5</v>
      </c>
      <c r="E265" s="10">
        <v>15</v>
      </c>
      <c r="F265" s="10">
        <v>12</v>
      </c>
      <c r="G265" s="10">
        <v>1</v>
      </c>
      <c r="H265" s="10">
        <v>1</v>
      </c>
      <c r="I265" s="10">
        <v>1</v>
      </c>
      <c r="J265" s="10">
        <v>0</v>
      </c>
      <c r="K265" s="10">
        <v>0</v>
      </c>
      <c r="L265" s="10">
        <v>0</v>
      </c>
      <c r="M265" s="10">
        <v>1</v>
      </c>
      <c r="N265" s="10">
        <v>3</v>
      </c>
      <c r="O265" s="10">
        <v>0</v>
      </c>
      <c r="P265" s="10">
        <v>4</v>
      </c>
      <c r="Q265" s="10">
        <v>0</v>
      </c>
      <c r="R265" s="10">
        <v>1</v>
      </c>
      <c r="S265" s="10">
        <v>1</v>
      </c>
      <c r="T265" s="10">
        <v>1</v>
      </c>
      <c r="U265" s="10">
        <v>0</v>
      </c>
      <c r="V265" s="71">
        <f t="shared" ref="V265" si="125">(H265+N265+Q265)/(F265+N265+Q265+O265)</f>
        <v>0.26666666666666666</v>
      </c>
      <c r="W265" s="71">
        <v>1</v>
      </c>
      <c r="X265" s="46">
        <f t="shared" ref="X265" si="126">V265+W265</f>
        <v>1.2666666666666666</v>
      </c>
      <c r="Y265" s="72">
        <v>1</v>
      </c>
      <c r="Z265" s="48"/>
    </row>
    <row r="266" spans="2:28" x14ac:dyDescent="0.25">
      <c r="B266" s="56"/>
      <c r="C266" s="10" t="s">
        <v>77</v>
      </c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91"/>
      <c r="W266" s="91"/>
      <c r="X266" s="91"/>
      <c r="Y266" s="133"/>
      <c r="Z266" s="48"/>
    </row>
    <row r="267" spans="2:28" x14ac:dyDescent="0.25">
      <c r="B267" s="56"/>
      <c r="C267" s="16" t="s">
        <v>79</v>
      </c>
      <c r="D267" s="16">
        <f t="shared" ref="D267:U267" si="127">SUM(D262:D266)</f>
        <v>12</v>
      </c>
      <c r="E267" s="16">
        <f t="shared" si="127"/>
        <v>31</v>
      </c>
      <c r="F267" s="16">
        <f t="shared" si="127"/>
        <v>26</v>
      </c>
      <c r="G267" s="16">
        <f t="shared" si="127"/>
        <v>3</v>
      </c>
      <c r="H267" s="16">
        <f t="shared" si="127"/>
        <v>5</v>
      </c>
      <c r="I267" s="16">
        <f t="shared" si="127"/>
        <v>5</v>
      </c>
      <c r="J267" s="16">
        <f t="shared" si="127"/>
        <v>0</v>
      </c>
      <c r="K267" s="16">
        <f t="shared" si="127"/>
        <v>0</v>
      </c>
      <c r="L267" s="16">
        <f t="shared" si="127"/>
        <v>0</v>
      </c>
      <c r="M267" s="16">
        <f t="shared" si="127"/>
        <v>2</v>
      </c>
      <c r="N267" s="16">
        <f t="shared" si="127"/>
        <v>5</v>
      </c>
      <c r="O267" s="16">
        <f t="shared" si="127"/>
        <v>0</v>
      </c>
      <c r="P267" s="16">
        <f t="shared" si="127"/>
        <v>8</v>
      </c>
      <c r="Q267" s="16">
        <f t="shared" si="127"/>
        <v>0</v>
      </c>
      <c r="R267" s="16">
        <f t="shared" si="127"/>
        <v>2</v>
      </c>
      <c r="S267" s="16">
        <f t="shared" si="127"/>
        <v>2</v>
      </c>
      <c r="T267" s="16">
        <f t="shared" si="127"/>
        <v>1</v>
      </c>
      <c r="U267" s="16">
        <f t="shared" si="127"/>
        <v>0</v>
      </c>
      <c r="V267" s="132">
        <f t="shared" si="109"/>
        <v>0.32258064516129031</v>
      </c>
      <c r="W267" s="132">
        <f t="shared" si="110"/>
        <v>0.19230769230769232</v>
      </c>
      <c r="X267" s="132">
        <f t="shared" si="111"/>
        <v>0.51488833746898266</v>
      </c>
      <c r="Y267" s="133">
        <f t="shared" si="112"/>
        <v>0.19230769230769232</v>
      </c>
      <c r="Z267" s="48"/>
    </row>
    <row r="268" spans="2:28" x14ac:dyDescent="0.25">
      <c r="B268" s="5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91"/>
      <c r="W268" s="91"/>
      <c r="X268" s="91"/>
      <c r="Y268" s="133"/>
      <c r="Z268" s="48"/>
    </row>
    <row r="269" spans="2:28" ht="15.75" thickBot="1" x14ac:dyDescent="0.3">
      <c r="B269" s="36"/>
      <c r="C269" s="17" t="s">
        <v>81</v>
      </c>
      <c r="D269" s="17">
        <f t="shared" ref="D269:U269" si="128">D259+D267</f>
        <v>28</v>
      </c>
      <c r="E269" s="17">
        <f t="shared" si="128"/>
        <v>82</v>
      </c>
      <c r="F269" s="17">
        <f t="shared" si="128"/>
        <v>63</v>
      </c>
      <c r="G269" s="17">
        <f t="shared" si="128"/>
        <v>15</v>
      </c>
      <c r="H269" s="17">
        <f t="shared" si="128"/>
        <v>17</v>
      </c>
      <c r="I269" s="17">
        <f t="shared" si="128"/>
        <v>13</v>
      </c>
      <c r="J269" s="17">
        <f t="shared" si="128"/>
        <v>2</v>
      </c>
      <c r="K269" s="17">
        <f t="shared" si="128"/>
        <v>0</v>
      </c>
      <c r="L269" s="17">
        <f t="shared" si="128"/>
        <v>2</v>
      </c>
      <c r="M269" s="17">
        <f t="shared" si="128"/>
        <v>10</v>
      </c>
      <c r="N269" s="17">
        <f t="shared" si="128"/>
        <v>18</v>
      </c>
      <c r="O269" s="17">
        <f t="shared" si="128"/>
        <v>0</v>
      </c>
      <c r="P269" s="17">
        <f t="shared" si="128"/>
        <v>20</v>
      </c>
      <c r="Q269" s="17">
        <f t="shared" si="128"/>
        <v>1</v>
      </c>
      <c r="R269" s="17">
        <f t="shared" si="128"/>
        <v>2</v>
      </c>
      <c r="S269" s="17">
        <f t="shared" si="128"/>
        <v>2</v>
      </c>
      <c r="T269" s="17">
        <f t="shared" si="128"/>
        <v>2</v>
      </c>
      <c r="U269" s="17">
        <f t="shared" si="128"/>
        <v>0</v>
      </c>
      <c r="V269" s="134">
        <f t="shared" si="109"/>
        <v>0.43902439024390244</v>
      </c>
      <c r="W269" s="134">
        <f t="shared" si="110"/>
        <v>0.3968253968253968</v>
      </c>
      <c r="X269" s="134">
        <f t="shared" si="111"/>
        <v>0.83584978706929924</v>
      </c>
      <c r="Y269" s="135">
        <f t="shared" si="112"/>
        <v>0.26984126984126983</v>
      </c>
      <c r="Z269" s="48"/>
    </row>
    <row r="270" spans="2:28" x14ac:dyDescent="0.25"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91"/>
      <c r="W270" s="91"/>
      <c r="X270" s="91"/>
      <c r="Y270" s="91"/>
      <c r="Z270" s="48"/>
    </row>
    <row r="271" spans="2:28" ht="15.75" thickBot="1" x14ac:dyDescent="0.3"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91"/>
      <c r="W271" s="91"/>
      <c r="X271" s="91"/>
      <c r="Y271" s="103"/>
      <c r="Z271" s="48"/>
    </row>
    <row r="272" spans="2:28" ht="18.75" x14ac:dyDescent="0.3">
      <c r="B272" s="58" t="s">
        <v>23</v>
      </c>
      <c r="C272" s="34" t="s">
        <v>78</v>
      </c>
      <c r="D272" s="34" t="s">
        <v>39</v>
      </c>
      <c r="E272" s="34" t="s">
        <v>40</v>
      </c>
      <c r="F272" s="34" t="s">
        <v>0</v>
      </c>
      <c r="G272" s="34" t="s">
        <v>1</v>
      </c>
      <c r="H272" s="34" t="s">
        <v>2</v>
      </c>
      <c r="I272" s="34" t="s">
        <v>8</v>
      </c>
      <c r="J272" s="34" t="s">
        <v>10</v>
      </c>
      <c r="K272" s="34" t="s">
        <v>41</v>
      </c>
      <c r="L272" s="34" t="s">
        <v>42</v>
      </c>
      <c r="M272" s="34" t="s">
        <v>3</v>
      </c>
      <c r="N272" s="34" t="s">
        <v>4</v>
      </c>
      <c r="O272" s="34" t="s">
        <v>43</v>
      </c>
      <c r="P272" s="34" t="s">
        <v>5</v>
      </c>
      <c r="Q272" s="34" t="s">
        <v>44</v>
      </c>
      <c r="R272" s="34" t="s">
        <v>45</v>
      </c>
      <c r="S272" s="34" t="s">
        <v>46</v>
      </c>
      <c r="T272" s="34" t="s">
        <v>47</v>
      </c>
      <c r="U272" s="34" t="s">
        <v>48</v>
      </c>
      <c r="V272" s="95" t="s">
        <v>49</v>
      </c>
      <c r="W272" s="95" t="s">
        <v>50</v>
      </c>
      <c r="X272" s="95" t="s">
        <v>51</v>
      </c>
      <c r="Y272" s="96" t="s">
        <v>52</v>
      </c>
      <c r="Z272" s="48"/>
    </row>
    <row r="273" spans="2:26" ht="15" customHeight="1" x14ac:dyDescent="0.3">
      <c r="B273" s="59" t="s">
        <v>92</v>
      </c>
      <c r="C273" s="10" t="s">
        <v>67</v>
      </c>
      <c r="D273" s="10">
        <f>'May Update'!C25</f>
        <v>5</v>
      </c>
      <c r="E273" s="10">
        <f>'May Update'!D25</f>
        <v>14</v>
      </c>
      <c r="F273" s="10">
        <f>'May Update'!E25</f>
        <v>12</v>
      </c>
      <c r="G273" s="10">
        <f>'May Update'!F25</f>
        <v>1</v>
      </c>
      <c r="H273" s="10">
        <f>'May Update'!G25</f>
        <v>3</v>
      </c>
      <c r="I273" s="10">
        <f>'May Update'!H25</f>
        <v>2</v>
      </c>
      <c r="J273" s="10">
        <f>'May Update'!I25</f>
        <v>0</v>
      </c>
      <c r="K273" s="10">
        <f>'May Update'!J25</f>
        <v>0</v>
      </c>
      <c r="L273" s="10">
        <f>'May Update'!K25</f>
        <v>1</v>
      </c>
      <c r="M273" s="10">
        <f>'May Update'!L25</f>
        <v>7</v>
      </c>
      <c r="N273" s="10">
        <f>'May Update'!M25</f>
        <v>1</v>
      </c>
      <c r="O273" s="10">
        <f>'May Update'!N25</f>
        <v>0</v>
      </c>
      <c r="P273" s="10">
        <f>'May Update'!O25</f>
        <v>2</v>
      </c>
      <c r="Q273" s="10">
        <f>'May Update'!P25</f>
        <v>1</v>
      </c>
      <c r="R273" s="10">
        <f>'May Update'!Q25</f>
        <v>0</v>
      </c>
      <c r="S273" s="10">
        <f>'May Update'!R25</f>
        <v>0</v>
      </c>
      <c r="T273" s="10">
        <f>'May Update'!S25</f>
        <v>0</v>
      </c>
      <c r="U273" s="10">
        <f>'May Update'!T25</f>
        <v>0</v>
      </c>
      <c r="V273" s="71">
        <f t="shared" si="109"/>
        <v>0.35714285714285715</v>
      </c>
      <c r="W273" s="71">
        <f t="shared" si="110"/>
        <v>0.5</v>
      </c>
      <c r="X273" s="71">
        <f t="shared" si="111"/>
        <v>0.85714285714285721</v>
      </c>
      <c r="Y273" s="72">
        <f t="shared" si="112"/>
        <v>0.25</v>
      </c>
      <c r="Z273" s="48"/>
    </row>
    <row r="274" spans="2:26" ht="15" customHeight="1" x14ac:dyDescent="0.25">
      <c r="B274" s="56"/>
      <c r="C274" s="10" t="s">
        <v>68</v>
      </c>
      <c r="D274" s="10">
        <f>'June Update'!C31</f>
        <v>2</v>
      </c>
      <c r="E274" s="10">
        <f>'June Update'!D31</f>
        <v>6</v>
      </c>
      <c r="F274" s="10">
        <f>'June Update'!E31</f>
        <v>5</v>
      </c>
      <c r="G274" s="10">
        <f>'June Update'!F31</f>
        <v>1</v>
      </c>
      <c r="H274" s="10">
        <f>'June Update'!G31</f>
        <v>2</v>
      </c>
      <c r="I274" s="10">
        <f>'June Update'!H31</f>
        <v>2</v>
      </c>
      <c r="J274" s="10">
        <f>'June Update'!I31</f>
        <v>0</v>
      </c>
      <c r="K274" s="10">
        <f>'June Update'!J31</f>
        <v>0</v>
      </c>
      <c r="L274" s="10">
        <f>'June Update'!K31</f>
        <v>0</v>
      </c>
      <c r="M274" s="10">
        <f>'June Update'!L31</f>
        <v>3</v>
      </c>
      <c r="N274" s="10">
        <f>'June Update'!M31</f>
        <v>1</v>
      </c>
      <c r="O274" s="10">
        <f>'June Update'!N31</f>
        <v>0</v>
      </c>
      <c r="P274" s="10">
        <f>'June Update'!O31</f>
        <v>2</v>
      </c>
      <c r="Q274" s="10">
        <f>'June Update'!P31</f>
        <v>0</v>
      </c>
      <c r="R274" s="10">
        <f>'June Update'!Q31</f>
        <v>0</v>
      </c>
      <c r="S274" s="10">
        <f>'June Update'!R31</f>
        <v>0</v>
      </c>
      <c r="T274" s="10">
        <f>'June Update'!S31</f>
        <v>0</v>
      </c>
      <c r="U274" s="10">
        <f>'June Update'!T31</f>
        <v>0</v>
      </c>
      <c r="V274" s="71">
        <f t="shared" si="109"/>
        <v>0.5</v>
      </c>
      <c r="W274" s="71">
        <f t="shared" si="110"/>
        <v>0.4</v>
      </c>
      <c r="X274" s="71">
        <f t="shared" si="111"/>
        <v>0.9</v>
      </c>
      <c r="Y274" s="72">
        <f t="shared" si="112"/>
        <v>0.4</v>
      </c>
      <c r="Z274" s="48"/>
    </row>
    <row r="275" spans="2:26" ht="15" customHeight="1" x14ac:dyDescent="0.25">
      <c r="B275" s="56"/>
      <c r="C275" s="10" t="s">
        <v>69</v>
      </c>
      <c r="D275" s="10">
        <f>'July Update'!C24</f>
        <v>3</v>
      </c>
      <c r="E275" s="10">
        <f>'July Update'!D24</f>
        <v>7</v>
      </c>
      <c r="F275" s="10">
        <f>'July Update'!E24</f>
        <v>3</v>
      </c>
      <c r="G275" s="10">
        <f>'July Update'!F24</f>
        <v>2</v>
      </c>
      <c r="H275" s="10">
        <f>'July Update'!G24</f>
        <v>0</v>
      </c>
      <c r="I275" s="10">
        <f>'July Update'!H24</f>
        <v>0</v>
      </c>
      <c r="J275" s="10">
        <f>'July Update'!I24</f>
        <v>0</v>
      </c>
      <c r="K275" s="10">
        <f>'July Update'!J24</f>
        <v>0</v>
      </c>
      <c r="L275" s="10">
        <f>'July Update'!K24</f>
        <v>0</v>
      </c>
      <c r="M275" s="10">
        <f>'July Update'!L24</f>
        <v>1</v>
      </c>
      <c r="N275" s="10">
        <f>'July Update'!M24</f>
        <v>4</v>
      </c>
      <c r="O275" s="10">
        <f>'July Update'!N24</f>
        <v>0</v>
      </c>
      <c r="P275" s="10">
        <f>'July Update'!O24</f>
        <v>0</v>
      </c>
      <c r="Q275" s="10">
        <f>'July Update'!P24</f>
        <v>0</v>
      </c>
      <c r="R275" s="10">
        <f>'July Update'!Q24</f>
        <v>0</v>
      </c>
      <c r="S275" s="10">
        <f>'July Update'!R24</f>
        <v>0</v>
      </c>
      <c r="T275" s="10">
        <f>'July Update'!S24</f>
        <v>0</v>
      </c>
      <c r="U275" s="10">
        <f>'July Update'!T24</f>
        <v>0</v>
      </c>
      <c r="V275" s="71">
        <f t="shared" ref="V275" si="129">(H275+N275+Q275)/(F275+N275+Q275+O275)</f>
        <v>0.5714285714285714</v>
      </c>
      <c r="W275" s="71">
        <f t="shared" ref="W275" si="130">(I275+J275*2+K275*3+L275*4)/F275</f>
        <v>0</v>
      </c>
      <c r="X275" s="71">
        <f t="shared" ref="X275" si="131">V275+W275</f>
        <v>0.5714285714285714</v>
      </c>
      <c r="Y275" s="72">
        <f t="shared" ref="Y275" si="132">H275/F275</f>
        <v>0</v>
      </c>
      <c r="Z275" s="48"/>
    </row>
    <row r="276" spans="2:26" x14ac:dyDescent="0.25">
      <c r="B276" s="56"/>
      <c r="C276" s="10" t="s">
        <v>70</v>
      </c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91"/>
      <c r="W276" s="91"/>
      <c r="X276" s="91"/>
      <c r="Y276" s="92"/>
      <c r="Z276" s="48"/>
    </row>
    <row r="277" spans="2:26" x14ac:dyDescent="0.25">
      <c r="B277" s="56"/>
      <c r="C277" s="16" t="s">
        <v>78</v>
      </c>
      <c r="D277" s="16">
        <f>SUM(D273:D276)</f>
        <v>10</v>
      </c>
      <c r="E277" s="16">
        <f t="shared" ref="E277:U277" si="133">SUM(E273:E276)</f>
        <v>27</v>
      </c>
      <c r="F277" s="16">
        <f t="shared" si="133"/>
        <v>20</v>
      </c>
      <c r="G277" s="16">
        <f t="shared" si="133"/>
        <v>4</v>
      </c>
      <c r="H277" s="16">
        <f t="shared" si="133"/>
        <v>5</v>
      </c>
      <c r="I277" s="16">
        <f t="shared" si="133"/>
        <v>4</v>
      </c>
      <c r="J277" s="16">
        <f t="shared" si="133"/>
        <v>0</v>
      </c>
      <c r="K277" s="16">
        <f t="shared" si="133"/>
        <v>0</v>
      </c>
      <c r="L277" s="16">
        <f t="shared" si="133"/>
        <v>1</v>
      </c>
      <c r="M277" s="16">
        <f t="shared" si="133"/>
        <v>11</v>
      </c>
      <c r="N277" s="16">
        <f t="shared" si="133"/>
        <v>6</v>
      </c>
      <c r="O277" s="16">
        <f t="shared" si="133"/>
        <v>0</v>
      </c>
      <c r="P277" s="16">
        <f t="shared" si="133"/>
        <v>4</v>
      </c>
      <c r="Q277" s="16">
        <f t="shared" si="133"/>
        <v>1</v>
      </c>
      <c r="R277" s="16">
        <f t="shared" si="133"/>
        <v>0</v>
      </c>
      <c r="S277" s="16">
        <f t="shared" si="133"/>
        <v>0</v>
      </c>
      <c r="T277" s="16">
        <f t="shared" si="133"/>
        <v>0</v>
      </c>
      <c r="U277" s="16">
        <f t="shared" si="133"/>
        <v>0</v>
      </c>
      <c r="V277" s="132">
        <f t="shared" si="109"/>
        <v>0.44444444444444442</v>
      </c>
      <c r="W277" s="132">
        <f t="shared" si="110"/>
        <v>0.4</v>
      </c>
      <c r="X277" s="132">
        <f t="shared" si="111"/>
        <v>0.84444444444444444</v>
      </c>
      <c r="Y277" s="133">
        <f t="shared" si="112"/>
        <v>0.25</v>
      </c>
      <c r="Z277" s="48"/>
    </row>
    <row r="278" spans="2:26" x14ac:dyDescent="0.25">
      <c r="B278" s="5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91"/>
      <c r="W278" s="91"/>
      <c r="X278" s="91"/>
      <c r="Y278" s="92"/>
      <c r="Z278" s="48"/>
    </row>
    <row r="279" spans="2:26" x14ac:dyDescent="0.25">
      <c r="B279" s="56"/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91"/>
      <c r="W279" s="91"/>
      <c r="X279" s="91"/>
      <c r="Y279" s="92"/>
      <c r="Z279" s="48"/>
    </row>
    <row r="280" spans="2:26" x14ac:dyDescent="0.25">
      <c r="B280" s="56"/>
      <c r="C280" s="10" t="s">
        <v>76</v>
      </c>
      <c r="D280" s="38">
        <v>3</v>
      </c>
      <c r="E280" s="38">
        <v>8</v>
      </c>
      <c r="F280" s="38">
        <v>8</v>
      </c>
      <c r="G280" s="38">
        <v>2</v>
      </c>
      <c r="H280" s="38">
        <v>3</v>
      </c>
      <c r="I280" s="38">
        <v>2</v>
      </c>
      <c r="J280" s="38">
        <v>1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1</v>
      </c>
      <c r="Q280" s="38">
        <v>0</v>
      </c>
      <c r="R280" s="38">
        <v>0</v>
      </c>
      <c r="S280" s="38">
        <v>1</v>
      </c>
      <c r="T280" s="38">
        <v>0</v>
      </c>
      <c r="U280" s="38">
        <v>0</v>
      </c>
      <c r="V280" s="71">
        <f t="shared" si="109"/>
        <v>0.375</v>
      </c>
      <c r="W280" s="71">
        <f t="shared" si="110"/>
        <v>0.5</v>
      </c>
      <c r="X280" s="71">
        <f t="shared" si="111"/>
        <v>0.875</v>
      </c>
      <c r="Y280" s="72">
        <f t="shared" si="112"/>
        <v>0.375</v>
      </c>
      <c r="Z280" s="48"/>
    </row>
    <row r="281" spans="2:26" x14ac:dyDescent="0.25">
      <c r="B281" s="56"/>
      <c r="C281" s="10" t="s">
        <v>94</v>
      </c>
      <c r="D281" s="10">
        <v>3</v>
      </c>
      <c r="E281" s="10">
        <v>8</v>
      </c>
      <c r="F281" s="10">
        <v>8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3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71">
        <f t="shared" ref="V281" si="134">(H281+N281+Q281)/(F281+N281+Q281+O281)</f>
        <v>0</v>
      </c>
      <c r="W281" s="71">
        <f t="shared" ref="W281" si="135">(I281+J281*2+K281*3+L281*4)/F281</f>
        <v>0</v>
      </c>
      <c r="X281" s="71">
        <f t="shared" ref="X281" si="136">V281+W281</f>
        <v>0</v>
      </c>
      <c r="Y281" s="72">
        <f t="shared" ref="Y281" si="137">H281/F281</f>
        <v>0</v>
      </c>
      <c r="Z281" s="48"/>
    </row>
    <row r="282" spans="2:26" x14ac:dyDescent="0.25">
      <c r="B282" s="56"/>
      <c r="C282" s="1" t="s">
        <v>111</v>
      </c>
      <c r="D282" s="10">
        <v>2</v>
      </c>
      <c r="E282" s="10">
        <v>5</v>
      </c>
      <c r="F282" s="10">
        <v>5</v>
      </c>
      <c r="G282" s="10">
        <v>1</v>
      </c>
      <c r="H282" s="10">
        <v>2</v>
      </c>
      <c r="I282" s="10">
        <v>2</v>
      </c>
      <c r="J282" s="10">
        <v>0</v>
      </c>
      <c r="K282" s="10">
        <v>0</v>
      </c>
      <c r="L282" s="10">
        <v>0</v>
      </c>
      <c r="M282" s="10">
        <v>1</v>
      </c>
      <c r="N282" s="10">
        <v>0</v>
      </c>
      <c r="O282" s="10">
        <v>0</v>
      </c>
      <c r="P282" s="10">
        <v>1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71">
        <f t="shared" ref="V282" si="138">(H282+N282+Q282)/(F282+N282+Q282+O282)</f>
        <v>0.4</v>
      </c>
      <c r="W282" s="71">
        <f t="shared" ref="W282" si="139">(I282+J282*2+K282*3+L282*4)/F282</f>
        <v>0.4</v>
      </c>
      <c r="X282" s="71">
        <f t="shared" ref="X282" si="140">V282+W282</f>
        <v>0.8</v>
      </c>
      <c r="Y282" s="72">
        <f t="shared" ref="Y282" si="141">H282/F282</f>
        <v>0.4</v>
      </c>
      <c r="Z282" s="48"/>
    </row>
    <row r="283" spans="2:26" x14ac:dyDescent="0.25">
      <c r="B283" s="56"/>
      <c r="C283" s="10" t="s">
        <v>80</v>
      </c>
      <c r="D283" s="10">
        <v>1</v>
      </c>
      <c r="E283" s="10">
        <v>3</v>
      </c>
      <c r="F283" s="10">
        <v>2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71">
        <f t="shared" ref="V283" si="142">(H283+N283+Q283)/(F283+N283+Q283+O283)</f>
        <v>0</v>
      </c>
      <c r="W283" s="71">
        <f t="shared" ref="W283" si="143">(I283+J283*2+K283*3+L283*4)/F283</f>
        <v>0</v>
      </c>
      <c r="X283" s="71">
        <f t="shared" ref="X283" si="144">V283+W283</f>
        <v>0</v>
      </c>
      <c r="Y283" s="72">
        <f t="shared" ref="Y283" si="145">H283/F283</f>
        <v>0</v>
      </c>
      <c r="Z283" s="48"/>
    </row>
    <row r="284" spans="2:26" x14ac:dyDescent="0.25">
      <c r="B284" s="56"/>
      <c r="C284" s="10" t="s">
        <v>103</v>
      </c>
      <c r="D284" s="10">
        <v>2</v>
      </c>
      <c r="E284" s="10">
        <v>5</v>
      </c>
      <c r="F284" s="10">
        <v>3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1</v>
      </c>
      <c r="O284" s="10">
        <v>0</v>
      </c>
      <c r="P284" s="10">
        <v>2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71">
        <f t="shared" ref="V284" si="146">(H284+N284+Q284)/(F284+N284+Q284+O284)</f>
        <v>0.25</v>
      </c>
      <c r="W284" s="71">
        <f t="shared" ref="W284" si="147">(I284+J284*2+K284*3+L284*4)/F284</f>
        <v>0</v>
      </c>
      <c r="X284" s="71">
        <f t="shared" ref="X284" si="148">V284+W284</f>
        <v>0.25</v>
      </c>
      <c r="Y284" s="72">
        <f t="shared" ref="Y284" si="149">H284/F284</f>
        <v>0</v>
      </c>
      <c r="Z284" s="48"/>
    </row>
    <row r="285" spans="2:26" x14ac:dyDescent="0.25">
      <c r="B285" s="56"/>
      <c r="C285" s="10" t="s">
        <v>77</v>
      </c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32"/>
      <c r="W285" s="132"/>
      <c r="X285" s="132"/>
      <c r="Y285" s="133"/>
      <c r="Z285" s="48"/>
    </row>
    <row r="286" spans="2:26" x14ac:dyDescent="0.25">
      <c r="B286" s="56"/>
      <c r="C286" s="16" t="s">
        <v>79</v>
      </c>
      <c r="D286" s="16">
        <f>SUM(D280:D285)</f>
        <v>11</v>
      </c>
      <c r="E286" s="16">
        <f t="shared" ref="E286:U286" si="150">SUM(E280:E285)</f>
        <v>29</v>
      </c>
      <c r="F286" s="16">
        <f t="shared" si="150"/>
        <v>26</v>
      </c>
      <c r="G286" s="16">
        <f t="shared" si="150"/>
        <v>3</v>
      </c>
      <c r="H286" s="16">
        <f t="shared" si="150"/>
        <v>5</v>
      </c>
      <c r="I286" s="16">
        <f t="shared" si="150"/>
        <v>4</v>
      </c>
      <c r="J286" s="16">
        <f t="shared" si="150"/>
        <v>1</v>
      </c>
      <c r="K286" s="16">
        <f t="shared" si="150"/>
        <v>0</v>
      </c>
      <c r="L286" s="16">
        <f t="shared" si="150"/>
        <v>0</v>
      </c>
      <c r="M286" s="16">
        <f t="shared" si="150"/>
        <v>1</v>
      </c>
      <c r="N286" s="16">
        <f t="shared" si="150"/>
        <v>1</v>
      </c>
      <c r="O286" s="16">
        <f t="shared" si="150"/>
        <v>0</v>
      </c>
      <c r="P286" s="16">
        <f t="shared" si="150"/>
        <v>7</v>
      </c>
      <c r="Q286" s="16">
        <f t="shared" si="150"/>
        <v>0</v>
      </c>
      <c r="R286" s="16">
        <f t="shared" si="150"/>
        <v>0</v>
      </c>
      <c r="S286" s="16">
        <f t="shared" si="150"/>
        <v>1</v>
      </c>
      <c r="T286" s="16">
        <f t="shared" si="150"/>
        <v>0</v>
      </c>
      <c r="U286" s="16">
        <f t="shared" si="150"/>
        <v>0</v>
      </c>
      <c r="V286" s="132">
        <f t="shared" si="109"/>
        <v>0.22222222222222221</v>
      </c>
      <c r="W286" s="132">
        <f t="shared" si="110"/>
        <v>0.23076923076923078</v>
      </c>
      <c r="X286" s="132">
        <f t="shared" si="111"/>
        <v>0.45299145299145299</v>
      </c>
      <c r="Y286" s="133">
        <f t="shared" si="112"/>
        <v>0.19230769230769232</v>
      </c>
      <c r="Z286" s="48"/>
    </row>
    <row r="287" spans="2:26" x14ac:dyDescent="0.25">
      <c r="B287" s="5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132"/>
      <c r="W287" s="132"/>
      <c r="X287" s="132"/>
      <c r="Y287" s="133"/>
      <c r="Z287" s="48"/>
    </row>
    <row r="288" spans="2:26" ht="15.75" thickBot="1" x14ac:dyDescent="0.3">
      <c r="B288" s="36"/>
      <c r="C288" s="17" t="s">
        <v>81</v>
      </c>
      <c r="D288" s="17">
        <f t="shared" ref="D288:U288" si="151">D277+D286</f>
        <v>21</v>
      </c>
      <c r="E288" s="17">
        <f t="shared" si="151"/>
        <v>56</v>
      </c>
      <c r="F288" s="17">
        <f t="shared" si="151"/>
        <v>46</v>
      </c>
      <c r="G288" s="17">
        <f t="shared" si="151"/>
        <v>7</v>
      </c>
      <c r="H288" s="17">
        <f t="shared" si="151"/>
        <v>10</v>
      </c>
      <c r="I288" s="17">
        <f t="shared" si="151"/>
        <v>8</v>
      </c>
      <c r="J288" s="17">
        <f t="shared" si="151"/>
        <v>1</v>
      </c>
      <c r="K288" s="17">
        <f t="shared" si="151"/>
        <v>0</v>
      </c>
      <c r="L288" s="17">
        <f t="shared" si="151"/>
        <v>1</v>
      </c>
      <c r="M288" s="17">
        <f t="shared" si="151"/>
        <v>12</v>
      </c>
      <c r="N288" s="17">
        <f t="shared" si="151"/>
        <v>7</v>
      </c>
      <c r="O288" s="17">
        <f t="shared" si="151"/>
        <v>0</v>
      </c>
      <c r="P288" s="17">
        <f t="shared" si="151"/>
        <v>11</v>
      </c>
      <c r="Q288" s="17">
        <f t="shared" si="151"/>
        <v>1</v>
      </c>
      <c r="R288" s="17">
        <f t="shared" si="151"/>
        <v>0</v>
      </c>
      <c r="S288" s="17">
        <f t="shared" si="151"/>
        <v>1</v>
      </c>
      <c r="T288" s="17">
        <f t="shared" si="151"/>
        <v>0</v>
      </c>
      <c r="U288" s="17">
        <f t="shared" si="151"/>
        <v>0</v>
      </c>
      <c r="V288" s="134">
        <f t="shared" si="109"/>
        <v>0.33333333333333331</v>
      </c>
      <c r="W288" s="134">
        <f t="shared" si="110"/>
        <v>0.30434782608695654</v>
      </c>
      <c r="X288" s="134">
        <f t="shared" si="111"/>
        <v>0.6376811594202898</v>
      </c>
      <c r="Y288" s="135">
        <f t="shared" si="112"/>
        <v>0.21739130434782608</v>
      </c>
      <c r="Z288" s="48"/>
    </row>
    <row r="289" spans="2:26" x14ac:dyDescent="0.25"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91"/>
      <c r="W289" s="91"/>
      <c r="X289" s="91"/>
      <c r="Y289" s="91"/>
      <c r="Z289" s="48"/>
    </row>
    <row r="290" spans="2:26" ht="15.75" thickBot="1" x14ac:dyDescent="0.3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91"/>
      <c r="W290" s="91"/>
      <c r="X290" s="91"/>
      <c r="Y290" s="103"/>
      <c r="Z290" s="48"/>
    </row>
    <row r="291" spans="2:26" ht="18.75" x14ac:dyDescent="0.3">
      <c r="B291" s="58" t="s">
        <v>119</v>
      </c>
      <c r="C291" s="34" t="s">
        <v>78</v>
      </c>
      <c r="D291" s="34" t="s">
        <v>39</v>
      </c>
      <c r="E291" s="34" t="s">
        <v>40</v>
      </c>
      <c r="F291" s="34" t="s">
        <v>0</v>
      </c>
      <c r="G291" s="34" t="s">
        <v>1</v>
      </c>
      <c r="H291" s="34" t="s">
        <v>2</v>
      </c>
      <c r="I291" s="34" t="s">
        <v>8</v>
      </c>
      <c r="J291" s="34" t="s">
        <v>10</v>
      </c>
      <c r="K291" s="34" t="s">
        <v>41</v>
      </c>
      <c r="L291" s="34" t="s">
        <v>42</v>
      </c>
      <c r="M291" s="34" t="s">
        <v>3</v>
      </c>
      <c r="N291" s="34" t="s">
        <v>4</v>
      </c>
      <c r="O291" s="34" t="s">
        <v>43</v>
      </c>
      <c r="P291" s="34" t="s">
        <v>5</v>
      </c>
      <c r="Q291" s="34" t="s">
        <v>44</v>
      </c>
      <c r="R291" s="34" t="s">
        <v>45</v>
      </c>
      <c r="S291" s="34" t="s">
        <v>46</v>
      </c>
      <c r="T291" s="34" t="s">
        <v>47</v>
      </c>
      <c r="U291" s="34" t="s">
        <v>48</v>
      </c>
      <c r="V291" s="95" t="s">
        <v>49</v>
      </c>
      <c r="W291" s="95" t="s">
        <v>50</v>
      </c>
      <c r="X291" s="95" t="s">
        <v>51</v>
      </c>
      <c r="Y291" s="96" t="s">
        <v>52</v>
      </c>
      <c r="Z291" s="48"/>
    </row>
    <row r="292" spans="2:26" ht="15" customHeight="1" x14ac:dyDescent="0.3">
      <c r="B292" s="59" t="s">
        <v>114</v>
      </c>
      <c r="C292" s="10" t="s">
        <v>67</v>
      </c>
      <c r="D292" s="10">
        <f>'May Update'!C26</f>
        <v>6</v>
      </c>
      <c r="E292" s="10">
        <f>'May Update'!D26</f>
        <v>15</v>
      </c>
      <c r="F292" s="10">
        <f>'May Update'!E26</f>
        <v>12</v>
      </c>
      <c r="G292" s="10">
        <f>'May Update'!F26</f>
        <v>4</v>
      </c>
      <c r="H292" s="10">
        <f>'May Update'!G26</f>
        <v>3</v>
      </c>
      <c r="I292" s="10">
        <f>'May Update'!H26</f>
        <v>3</v>
      </c>
      <c r="J292" s="10">
        <f>'May Update'!I26</f>
        <v>0</v>
      </c>
      <c r="K292" s="10">
        <f>'May Update'!J26</f>
        <v>0</v>
      </c>
      <c r="L292" s="10">
        <f>'May Update'!K26</f>
        <v>0</v>
      </c>
      <c r="M292" s="10">
        <f>'May Update'!L26</f>
        <v>1</v>
      </c>
      <c r="N292" s="10">
        <f>'May Update'!M26</f>
        <v>3</v>
      </c>
      <c r="O292" s="10">
        <f>'May Update'!N26</f>
        <v>0</v>
      </c>
      <c r="P292" s="10">
        <f>'May Update'!O26</f>
        <v>3</v>
      </c>
      <c r="Q292" s="10">
        <f>'May Update'!P26</f>
        <v>0</v>
      </c>
      <c r="R292" s="10">
        <f>'May Update'!Q26</f>
        <v>1</v>
      </c>
      <c r="S292" s="10">
        <f>'May Update'!R26</f>
        <v>1</v>
      </c>
      <c r="T292" s="10">
        <f>'May Update'!S26</f>
        <v>0</v>
      </c>
      <c r="U292" s="10">
        <f>'May Update'!T26</f>
        <v>0</v>
      </c>
      <c r="V292" s="71">
        <f t="shared" ref="V292:V356" si="152">(H292+N292+Q292)/(F292+N292+Q292+O292)</f>
        <v>0.4</v>
      </c>
      <c r="W292" s="71">
        <f t="shared" ref="W292:W356" si="153">(I292+J292*2+K292*3+L292*4)/F292</f>
        <v>0.25</v>
      </c>
      <c r="X292" s="71">
        <f t="shared" ref="X292:X356" si="154">V292+W292</f>
        <v>0.65</v>
      </c>
      <c r="Y292" s="72">
        <f t="shared" ref="Y292:Y356" si="155">H292/F292</f>
        <v>0.25</v>
      </c>
      <c r="Z292" s="48"/>
    </row>
    <row r="293" spans="2:26" ht="15" customHeight="1" x14ac:dyDescent="0.25">
      <c r="B293" s="56"/>
      <c r="C293" s="10" t="s">
        <v>68</v>
      </c>
      <c r="D293" s="10">
        <f>'June Update'!C32</f>
        <v>6</v>
      </c>
      <c r="E293" s="10">
        <f>'June Update'!D32</f>
        <v>18</v>
      </c>
      <c r="F293" s="10">
        <f>'June Update'!E32</f>
        <v>10</v>
      </c>
      <c r="G293" s="10">
        <f>'June Update'!F32</f>
        <v>3</v>
      </c>
      <c r="H293" s="10">
        <f>'June Update'!G32</f>
        <v>1</v>
      </c>
      <c r="I293" s="10">
        <f>'June Update'!H32</f>
        <v>1</v>
      </c>
      <c r="J293" s="10">
        <f>'June Update'!I32</f>
        <v>0</v>
      </c>
      <c r="K293" s="10">
        <f>'June Update'!J32</f>
        <v>0</v>
      </c>
      <c r="L293" s="10">
        <f>'June Update'!K32</f>
        <v>0</v>
      </c>
      <c r="M293" s="10">
        <f>'June Update'!L32</f>
        <v>2</v>
      </c>
      <c r="N293" s="10">
        <f>'June Update'!M32</f>
        <v>7</v>
      </c>
      <c r="O293" s="10">
        <f>'June Update'!N32</f>
        <v>1</v>
      </c>
      <c r="P293" s="10">
        <f>'June Update'!O32</f>
        <v>7</v>
      </c>
      <c r="Q293" s="10">
        <f>'June Update'!P32</f>
        <v>0</v>
      </c>
      <c r="R293" s="10">
        <f>'June Update'!Q32</f>
        <v>0</v>
      </c>
      <c r="S293" s="10">
        <f>'June Update'!R32</f>
        <v>0</v>
      </c>
      <c r="T293" s="10">
        <f>'June Update'!S32</f>
        <v>2</v>
      </c>
      <c r="U293" s="10">
        <f>'June Update'!T32</f>
        <v>0</v>
      </c>
      <c r="V293" s="71">
        <f t="shared" si="152"/>
        <v>0.44444444444444442</v>
      </c>
      <c r="W293" s="71">
        <f t="shared" si="153"/>
        <v>0.1</v>
      </c>
      <c r="X293" s="71">
        <f t="shared" si="154"/>
        <v>0.5444444444444444</v>
      </c>
      <c r="Y293" s="72">
        <f t="shared" si="155"/>
        <v>0.1</v>
      </c>
      <c r="Z293" s="48"/>
    </row>
    <row r="294" spans="2:26" ht="15" customHeight="1" x14ac:dyDescent="0.25">
      <c r="B294" s="56"/>
      <c r="C294" s="10" t="s">
        <v>69</v>
      </c>
      <c r="D294" s="10">
        <f>'July Update'!C25</f>
        <v>4</v>
      </c>
      <c r="E294" s="10">
        <f>'July Update'!D25</f>
        <v>12</v>
      </c>
      <c r="F294" s="10">
        <f>'July Update'!E25</f>
        <v>5</v>
      </c>
      <c r="G294" s="10">
        <f>'July Update'!F25</f>
        <v>3</v>
      </c>
      <c r="H294" s="10">
        <f>'July Update'!G25</f>
        <v>1</v>
      </c>
      <c r="I294" s="10">
        <f>'July Update'!H25</f>
        <v>1</v>
      </c>
      <c r="J294" s="10">
        <f>'July Update'!I25</f>
        <v>0</v>
      </c>
      <c r="K294" s="10">
        <f>'July Update'!J25</f>
        <v>0</v>
      </c>
      <c r="L294" s="10">
        <f>'July Update'!K25</f>
        <v>0</v>
      </c>
      <c r="M294" s="10">
        <f>'July Update'!L25</f>
        <v>1</v>
      </c>
      <c r="N294" s="10">
        <f>'July Update'!M25</f>
        <v>7</v>
      </c>
      <c r="O294" s="10">
        <f>'July Update'!N25</f>
        <v>0</v>
      </c>
      <c r="P294" s="10">
        <f>'July Update'!O25</f>
        <v>0</v>
      </c>
      <c r="Q294" s="10">
        <f>'July Update'!P25</f>
        <v>0</v>
      </c>
      <c r="R294" s="10">
        <f>'July Update'!Q25</f>
        <v>2</v>
      </c>
      <c r="S294" s="10">
        <f>'July Update'!R25</f>
        <v>0</v>
      </c>
      <c r="T294" s="10">
        <f>'July Update'!S25</f>
        <v>1</v>
      </c>
      <c r="U294" s="10">
        <f>'July Update'!T25</f>
        <v>0</v>
      </c>
      <c r="V294" s="71">
        <f t="shared" ref="V294" si="156">(H294+N294+Q294)/(F294+N294+Q294+O294)</f>
        <v>0.66666666666666663</v>
      </c>
      <c r="W294" s="71">
        <f t="shared" ref="W294" si="157">(I294+J294*2+K294*3+L294*4)/F294</f>
        <v>0.2</v>
      </c>
      <c r="X294" s="71">
        <f t="shared" ref="X294" si="158">V294+W294</f>
        <v>0.8666666666666667</v>
      </c>
      <c r="Y294" s="72">
        <f t="shared" ref="Y294" si="159">H294/F294</f>
        <v>0.2</v>
      </c>
      <c r="Z294" s="48"/>
    </row>
    <row r="295" spans="2:26" x14ac:dyDescent="0.25">
      <c r="B295" s="56"/>
      <c r="C295" s="10" t="s">
        <v>70</v>
      </c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32"/>
      <c r="W295" s="132"/>
      <c r="X295" s="132"/>
      <c r="Y295" s="133"/>
      <c r="Z295" s="48"/>
    </row>
    <row r="296" spans="2:26" x14ac:dyDescent="0.25">
      <c r="B296" s="56"/>
      <c r="C296" s="16" t="s">
        <v>78</v>
      </c>
      <c r="D296" s="16">
        <f>SUM(D292:D295)</f>
        <v>16</v>
      </c>
      <c r="E296" s="16">
        <f t="shared" ref="E296:U296" si="160">SUM(E292:E295)</f>
        <v>45</v>
      </c>
      <c r="F296" s="16">
        <f t="shared" si="160"/>
        <v>27</v>
      </c>
      <c r="G296" s="16">
        <f t="shared" si="160"/>
        <v>10</v>
      </c>
      <c r="H296" s="16">
        <f t="shared" si="160"/>
        <v>5</v>
      </c>
      <c r="I296" s="16">
        <f t="shared" si="160"/>
        <v>5</v>
      </c>
      <c r="J296" s="16">
        <f t="shared" si="160"/>
        <v>0</v>
      </c>
      <c r="K296" s="16">
        <f t="shared" si="160"/>
        <v>0</v>
      </c>
      <c r="L296" s="16">
        <f t="shared" si="160"/>
        <v>0</v>
      </c>
      <c r="M296" s="16">
        <f t="shared" si="160"/>
        <v>4</v>
      </c>
      <c r="N296" s="16">
        <f t="shared" si="160"/>
        <v>17</v>
      </c>
      <c r="O296" s="16">
        <f t="shared" si="160"/>
        <v>1</v>
      </c>
      <c r="P296" s="16">
        <f t="shared" si="160"/>
        <v>10</v>
      </c>
      <c r="Q296" s="16">
        <f t="shared" si="160"/>
        <v>0</v>
      </c>
      <c r="R296" s="16">
        <f t="shared" si="160"/>
        <v>3</v>
      </c>
      <c r="S296" s="16">
        <f t="shared" si="160"/>
        <v>1</v>
      </c>
      <c r="T296" s="16">
        <f t="shared" si="160"/>
        <v>3</v>
      </c>
      <c r="U296" s="16">
        <f t="shared" si="160"/>
        <v>0</v>
      </c>
      <c r="V296" s="132">
        <f t="shared" si="152"/>
        <v>0.48888888888888887</v>
      </c>
      <c r="W296" s="132">
        <f t="shared" si="153"/>
        <v>0.18518518518518517</v>
      </c>
      <c r="X296" s="132">
        <f t="shared" si="154"/>
        <v>0.67407407407407405</v>
      </c>
      <c r="Y296" s="133">
        <f t="shared" si="155"/>
        <v>0.18518518518518517</v>
      </c>
      <c r="Z296" s="48"/>
    </row>
    <row r="297" spans="2:26" x14ac:dyDescent="0.25">
      <c r="B297" s="5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32"/>
      <c r="W297" s="132"/>
      <c r="X297" s="132"/>
      <c r="Y297" s="133"/>
      <c r="Z297" s="48"/>
    </row>
    <row r="298" spans="2:26" x14ac:dyDescent="0.25">
      <c r="B298" s="56"/>
      <c r="C298" s="16" t="s">
        <v>79</v>
      </c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32"/>
      <c r="W298" s="132"/>
      <c r="X298" s="132"/>
      <c r="Y298" s="133"/>
      <c r="Z298" s="48"/>
    </row>
    <row r="299" spans="2:26" x14ac:dyDescent="0.25">
      <c r="B299" s="56"/>
      <c r="C299" s="10" t="s">
        <v>76</v>
      </c>
      <c r="D299" s="38">
        <v>1</v>
      </c>
      <c r="E299" s="38">
        <v>3</v>
      </c>
      <c r="F299" s="38">
        <v>3</v>
      </c>
      <c r="G299" s="38">
        <v>0</v>
      </c>
      <c r="H299" s="38">
        <v>0</v>
      </c>
      <c r="I299" s="38">
        <v>0</v>
      </c>
      <c r="J299" s="38">
        <v>0</v>
      </c>
      <c r="K299" s="38">
        <v>0</v>
      </c>
      <c r="L299" s="38">
        <v>0</v>
      </c>
      <c r="M299" s="38">
        <v>0</v>
      </c>
      <c r="N299" s="38">
        <v>0</v>
      </c>
      <c r="O299" s="38">
        <v>0</v>
      </c>
      <c r="P299" s="38">
        <v>1</v>
      </c>
      <c r="Q299" s="38">
        <v>0</v>
      </c>
      <c r="R299" s="38">
        <v>0</v>
      </c>
      <c r="S299" s="38">
        <v>0</v>
      </c>
      <c r="T299" s="38">
        <v>0</v>
      </c>
      <c r="U299" s="38">
        <v>0</v>
      </c>
      <c r="V299" s="71">
        <f t="shared" si="152"/>
        <v>0</v>
      </c>
      <c r="W299" s="71">
        <f t="shared" si="153"/>
        <v>0</v>
      </c>
      <c r="X299" s="71">
        <f t="shared" si="154"/>
        <v>0</v>
      </c>
      <c r="Y299" s="72">
        <f t="shared" si="155"/>
        <v>0</v>
      </c>
      <c r="Z299" s="48"/>
    </row>
    <row r="300" spans="2:26" x14ac:dyDescent="0.25">
      <c r="B300" s="56"/>
      <c r="C300" s="10" t="s">
        <v>94</v>
      </c>
      <c r="D300" s="10">
        <v>1</v>
      </c>
      <c r="E300" s="10">
        <v>2</v>
      </c>
      <c r="F300" s="1">
        <v>1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1</v>
      </c>
      <c r="O300" s="10">
        <v>0</v>
      </c>
      <c r="P300" s="10">
        <v>1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71">
        <f t="shared" ref="V300" si="161">(H300+N300+Q300)/(F300+N300+Q300+O300)</f>
        <v>0.5</v>
      </c>
      <c r="W300" s="71">
        <f t="shared" ref="W300" si="162">(I300+J300*2+K300*3+L300*4)/F300</f>
        <v>0</v>
      </c>
      <c r="X300" s="71">
        <f t="shared" ref="X300" si="163">V300+W300</f>
        <v>0.5</v>
      </c>
      <c r="Y300" s="72">
        <f t="shared" ref="Y300" si="164">H300/F300</f>
        <v>0</v>
      </c>
      <c r="Z300" s="48"/>
    </row>
    <row r="301" spans="2:26" x14ac:dyDescent="0.25">
      <c r="B301" s="56"/>
      <c r="C301" s="10" t="s">
        <v>80</v>
      </c>
      <c r="D301" s="10">
        <v>1</v>
      </c>
      <c r="E301" s="10">
        <v>4</v>
      </c>
      <c r="F301" s="1">
        <v>4</v>
      </c>
      <c r="G301" s="10">
        <v>1</v>
      </c>
      <c r="H301" s="10">
        <v>1</v>
      </c>
      <c r="I301" s="10">
        <v>1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2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71">
        <f t="shared" ref="V301" si="165">(H301+N301+Q301)/(F301+N301+Q301+O301)</f>
        <v>0.25</v>
      </c>
      <c r="W301" s="71">
        <f t="shared" ref="W301" si="166">(I301+J301*2+K301*3+L301*4)/F301</f>
        <v>0.25</v>
      </c>
      <c r="X301" s="71">
        <f t="shared" ref="X301" si="167">V301+W301</f>
        <v>0.5</v>
      </c>
      <c r="Y301" s="72">
        <f t="shared" ref="Y301" si="168">H301/F301</f>
        <v>0.25</v>
      </c>
      <c r="Z301" s="48"/>
    </row>
    <row r="302" spans="2:26" x14ac:dyDescent="0.25">
      <c r="B302" s="56"/>
      <c r="C302" s="10" t="s">
        <v>77</v>
      </c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32"/>
      <c r="W302" s="132"/>
      <c r="X302" s="132"/>
      <c r="Y302" s="133"/>
      <c r="Z302" s="48"/>
    </row>
    <row r="303" spans="2:26" x14ac:dyDescent="0.25">
      <c r="B303" s="56"/>
      <c r="C303" s="16" t="s">
        <v>79</v>
      </c>
      <c r="D303" s="16">
        <f>SUM(D299:D302)</f>
        <v>3</v>
      </c>
      <c r="E303" s="16">
        <f>SUM(E299:E302)</f>
        <v>9</v>
      </c>
      <c r="F303" s="16">
        <f>SUM(F299:F302)</f>
        <v>8</v>
      </c>
      <c r="G303" s="16">
        <f>SUM(G299:G302)</f>
        <v>1</v>
      </c>
      <c r="H303" s="16">
        <f>SUM(H299:H302)</f>
        <v>1</v>
      </c>
      <c r="I303" s="16">
        <f>SUM(I299:I302)</f>
        <v>1</v>
      </c>
      <c r="J303" s="16">
        <f>SUM(J299:J302)</f>
        <v>0</v>
      </c>
      <c r="K303" s="16">
        <f>SUM(K299:K302)</f>
        <v>0</v>
      </c>
      <c r="L303" s="16">
        <f>SUM(L299:L302)</f>
        <v>0</v>
      </c>
      <c r="M303" s="16">
        <f>SUM(M299:M302)</f>
        <v>0</v>
      </c>
      <c r="N303" s="16">
        <f>SUM(N299:N302)</f>
        <v>1</v>
      </c>
      <c r="O303" s="16">
        <f>SUM(O299:O302)</f>
        <v>0</v>
      </c>
      <c r="P303" s="16">
        <f>SUM(P299:P302)</f>
        <v>4</v>
      </c>
      <c r="Q303" s="16">
        <f>SUM(Q299:Q302)</f>
        <v>0</v>
      </c>
      <c r="R303" s="16">
        <f>SUM(R299:R302)</f>
        <v>0</v>
      </c>
      <c r="S303" s="16">
        <f>SUM(S299:S302)</f>
        <v>0</v>
      </c>
      <c r="T303" s="16">
        <f>SUM(T299:T302)</f>
        <v>0</v>
      </c>
      <c r="U303" s="16">
        <f>SUM(U299:U302)</f>
        <v>0</v>
      </c>
      <c r="V303" s="132">
        <f t="shared" si="152"/>
        <v>0.22222222222222221</v>
      </c>
      <c r="W303" s="132">
        <f t="shared" si="153"/>
        <v>0.125</v>
      </c>
      <c r="X303" s="132">
        <f t="shared" si="154"/>
        <v>0.34722222222222221</v>
      </c>
      <c r="Y303" s="133">
        <f t="shared" si="155"/>
        <v>0.125</v>
      </c>
      <c r="Z303" s="48"/>
    </row>
    <row r="304" spans="2:26" x14ac:dyDescent="0.25">
      <c r="B304" s="5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132"/>
      <c r="W304" s="132"/>
      <c r="X304" s="132"/>
      <c r="Y304" s="133"/>
      <c r="Z304" s="48"/>
    </row>
    <row r="305" spans="2:26" ht="15.75" thickBot="1" x14ac:dyDescent="0.3">
      <c r="B305" s="36"/>
      <c r="C305" s="17" t="s">
        <v>81</v>
      </c>
      <c r="D305" s="17">
        <f>D296+D303</f>
        <v>19</v>
      </c>
      <c r="E305" s="17">
        <f>E296+E303</f>
        <v>54</v>
      </c>
      <c r="F305" s="17">
        <f>F296+F303</f>
        <v>35</v>
      </c>
      <c r="G305" s="17">
        <f>G296+G303</f>
        <v>11</v>
      </c>
      <c r="H305" s="17">
        <f>H296+H303</f>
        <v>6</v>
      </c>
      <c r="I305" s="17">
        <f>I296+I303</f>
        <v>6</v>
      </c>
      <c r="J305" s="17">
        <f>J296+J303</f>
        <v>0</v>
      </c>
      <c r="K305" s="17">
        <f>K296+K303</f>
        <v>0</v>
      </c>
      <c r="L305" s="17">
        <f>L296+L303</f>
        <v>0</v>
      </c>
      <c r="M305" s="17">
        <f>M296+M303</f>
        <v>4</v>
      </c>
      <c r="N305" s="17">
        <f>N296+N303</f>
        <v>18</v>
      </c>
      <c r="O305" s="17">
        <f>O296+O303</f>
        <v>1</v>
      </c>
      <c r="P305" s="17">
        <f>P296+P303</f>
        <v>14</v>
      </c>
      <c r="Q305" s="17">
        <f>Q296+Q303</f>
        <v>0</v>
      </c>
      <c r="R305" s="17">
        <f>R296+R303</f>
        <v>3</v>
      </c>
      <c r="S305" s="17">
        <f>S296+S303</f>
        <v>1</v>
      </c>
      <c r="T305" s="17">
        <f>T296+T303</f>
        <v>3</v>
      </c>
      <c r="U305" s="17">
        <f>U296+U303</f>
        <v>0</v>
      </c>
      <c r="V305" s="134">
        <f t="shared" si="152"/>
        <v>0.44444444444444442</v>
      </c>
      <c r="W305" s="134">
        <f t="shared" si="153"/>
        <v>0.17142857142857143</v>
      </c>
      <c r="X305" s="134">
        <f t="shared" si="154"/>
        <v>0.61587301587301591</v>
      </c>
      <c r="Y305" s="135">
        <f t="shared" si="155"/>
        <v>0.17142857142857143</v>
      </c>
      <c r="Z305" s="48"/>
    </row>
    <row r="306" spans="2:26" x14ac:dyDescent="0.25"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104"/>
      <c r="W306" s="104"/>
      <c r="X306" s="104"/>
      <c r="Y306" s="104"/>
      <c r="Z306" s="48"/>
    </row>
    <row r="307" spans="2:26" ht="15.75" thickBot="1" x14ac:dyDescent="0.3"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100"/>
      <c r="W307" s="100"/>
      <c r="X307" s="100"/>
      <c r="Y307" s="100"/>
      <c r="Z307" s="48"/>
    </row>
    <row r="308" spans="2:26" ht="18.75" x14ac:dyDescent="0.3">
      <c r="B308" s="58" t="s">
        <v>188</v>
      </c>
      <c r="C308" s="34" t="s">
        <v>78</v>
      </c>
      <c r="D308" s="34" t="s">
        <v>39</v>
      </c>
      <c r="E308" s="34" t="s">
        <v>40</v>
      </c>
      <c r="F308" s="34" t="s">
        <v>0</v>
      </c>
      <c r="G308" s="34" t="s">
        <v>1</v>
      </c>
      <c r="H308" s="34" t="s">
        <v>2</v>
      </c>
      <c r="I308" s="34" t="s">
        <v>8</v>
      </c>
      <c r="J308" s="34" t="s">
        <v>10</v>
      </c>
      <c r="K308" s="34" t="s">
        <v>41</v>
      </c>
      <c r="L308" s="34" t="s">
        <v>42</v>
      </c>
      <c r="M308" s="34" t="s">
        <v>3</v>
      </c>
      <c r="N308" s="34" t="s">
        <v>4</v>
      </c>
      <c r="O308" s="34" t="s">
        <v>43</v>
      </c>
      <c r="P308" s="34" t="s">
        <v>5</v>
      </c>
      <c r="Q308" s="34" t="s">
        <v>44</v>
      </c>
      <c r="R308" s="34" t="s">
        <v>45</v>
      </c>
      <c r="S308" s="34" t="s">
        <v>46</v>
      </c>
      <c r="T308" s="34" t="s">
        <v>47</v>
      </c>
      <c r="U308" s="34" t="s">
        <v>48</v>
      </c>
      <c r="V308" s="95" t="s">
        <v>49</v>
      </c>
      <c r="W308" s="95" t="s">
        <v>50</v>
      </c>
      <c r="X308" s="95" t="s">
        <v>51</v>
      </c>
      <c r="Y308" s="96" t="s">
        <v>52</v>
      </c>
      <c r="Z308" s="48"/>
    </row>
    <row r="309" spans="2:26" ht="18.75" x14ac:dyDescent="0.3">
      <c r="B309" s="59" t="s">
        <v>189</v>
      </c>
      <c r="C309" s="10" t="s">
        <v>69</v>
      </c>
      <c r="D309" s="10">
        <f>'July Update'!C26</f>
        <v>1</v>
      </c>
      <c r="E309" s="10">
        <f>'July Update'!D26</f>
        <v>4</v>
      </c>
      <c r="F309" s="10">
        <f>'July Update'!E26</f>
        <v>4</v>
      </c>
      <c r="G309" s="10">
        <f>'July Update'!F26</f>
        <v>1</v>
      </c>
      <c r="H309" s="10">
        <f>'July Update'!G26</f>
        <v>1</v>
      </c>
      <c r="I309" s="10">
        <f>'July Update'!H26</f>
        <v>1</v>
      </c>
      <c r="J309" s="10">
        <f>'July Update'!I26</f>
        <v>0</v>
      </c>
      <c r="K309" s="10">
        <f>'July Update'!J26</f>
        <v>0</v>
      </c>
      <c r="L309" s="10">
        <f>'July Update'!K26</f>
        <v>0</v>
      </c>
      <c r="M309" s="10">
        <f>'July Update'!L26</f>
        <v>1</v>
      </c>
      <c r="N309" s="10">
        <f>'July Update'!M26</f>
        <v>0</v>
      </c>
      <c r="O309" s="10">
        <f>'July Update'!N26</f>
        <v>0</v>
      </c>
      <c r="P309" s="10">
        <f>'July Update'!O26</f>
        <v>1</v>
      </c>
      <c r="Q309" s="10">
        <f>'July Update'!P26</f>
        <v>0</v>
      </c>
      <c r="R309" s="10">
        <f>'July Update'!Q26</f>
        <v>0</v>
      </c>
      <c r="S309" s="10">
        <f>'July Update'!R26</f>
        <v>2</v>
      </c>
      <c r="T309" s="10">
        <f>'July Update'!S26</f>
        <v>1</v>
      </c>
      <c r="U309" s="10">
        <f>'July Update'!T26</f>
        <v>0</v>
      </c>
      <c r="V309" s="71">
        <f t="shared" ref="V309:V311" si="169">(H309+N309+Q309)/(F309+N309+Q309+O309)</f>
        <v>0.25</v>
      </c>
      <c r="W309" s="71">
        <f t="shared" ref="W309:W311" si="170">(I309+J309*2+K309*3+L309*4)/F309</f>
        <v>0.25</v>
      </c>
      <c r="X309" s="71">
        <f t="shared" ref="X309:X311" si="171">V309+W309</f>
        <v>0.5</v>
      </c>
      <c r="Y309" s="72">
        <f t="shared" ref="Y309:Y311" si="172">H309/F309</f>
        <v>0.25</v>
      </c>
      <c r="Z309" s="48"/>
    </row>
    <row r="310" spans="2:26" x14ac:dyDescent="0.25">
      <c r="B310" s="56"/>
      <c r="C310" s="10" t="s">
        <v>70</v>
      </c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32"/>
      <c r="W310" s="132"/>
      <c r="X310" s="132"/>
      <c r="Y310" s="133"/>
      <c r="Z310" s="48"/>
    </row>
    <row r="311" spans="2:26" x14ac:dyDescent="0.25">
      <c r="B311" s="56"/>
      <c r="C311" s="16" t="s">
        <v>78</v>
      </c>
      <c r="D311" s="16">
        <f>SUM(D309:D310)</f>
        <v>1</v>
      </c>
      <c r="E311" s="16">
        <f t="shared" ref="E311:U311" si="173">SUM(E309:E310)</f>
        <v>4</v>
      </c>
      <c r="F311" s="16">
        <f t="shared" si="173"/>
        <v>4</v>
      </c>
      <c r="G311" s="16">
        <f t="shared" si="173"/>
        <v>1</v>
      </c>
      <c r="H311" s="16">
        <f t="shared" si="173"/>
        <v>1</v>
      </c>
      <c r="I311" s="16">
        <f t="shared" si="173"/>
        <v>1</v>
      </c>
      <c r="J311" s="16">
        <f t="shared" si="173"/>
        <v>0</v>
      </c>
      <c r="K311" s="16">
        <f t="shared" si="173"/>
        <v>0</v>
      </c>
      <c r="L311" s="16">
        <f t="shared" si="173"/>
        <v>0</v>
      </c>
      <c r="M311" s="16">
        <f t="shared" si="173"/>
        <v>1</v>
      </c>
      <c r="N311" s="16">
        <f t="shared" si="173"/>
        <v>0</v>
      </c>
      <c r="O311" s="16">
        <f t="shared" si="173"/>
        <v>0</v>
      </c>
      <c r="P311" s="16">
        <f t="shared" si="173"/>
        <v>1</v>
      </c>
      <c r="Q311" s="16">
        <f t="shared" si="173"/>
        <v>0</v>
      </c>
      <c r="R311" s="16">
        <f t="shared" si="173"/>
        <v>0</v>
      </c>
      <c r="S311" s="16">
        <f t="shared" si="173"/>
        <v>2</v>
      </c>
      <c r="T311" s="16">
        <f t="shared" si="173"/>
        <v>1</v>
      </c>
      <c r="U311" s="16">
        <f t="shared" si="173"/>
        <v>0</v>
      </c>
      <c r="V311" s="132">
        <f t="shared" si="169"/>
        <v>0.25</v>
      </c>
      <c r="W311" s="132">
        <f t="shared" si="170"/>
        <v>0.25</v>
      </c>
      <c r="X311" s="132">
        <f t="shared" si="171"/>
        <v>0.5</v>
      </c>
      <c r="Y311" s="133">
        <f t="shared" si="172"/>
        <v>0.25</v>
      </c>
      <c r="Z311" s="48"/>
    </row>
    <row r="312" spans="2:26" x14ac:dyDescent="0.25">
      <c r="B312" s="5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32"/>
      <c r="W312" s="132"/>
      <c r="X312" s="132"/>
      <c r="Y312" s="133"/>
      <c r="Z312" s="48"/>
    </row>
    <row r="313" spans="2:26" x14ac:dyDescent="0.25">
      <c r="B313" s="56"/>
      <c r="C313" s="16" t="s">
        <v>79</v>
      </c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32"/>
      <c r="W313" s="132"/>
      <c r="X313" s="132"/>
      <c r="Y313" s="133"/>
      <c r="Z313" s="48"/>
    </row>
    <row r="314" spans="2:26" x14ac:dyDescent="0.25">
      <c r="B314" s="56"/>
      <c r="C314" s="10" t="s">
        <v>77</v>
      </c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32"/>
      <c r="W314" s="132"/>
      <c r="X314" s="132"/>
      <c r="Y314" s="133"/>
      <c r="Z314" s="48"/>
    </row>
    <row r="315" spans="2:26" x14ac:dyDescent="0.25">
      <c r="B315" s="56"/>
      <c r="C315" s="16" t="s">
        <v>79</v>
      </c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32"/>
      <c r="W315" s="132"/>
      <c r="X315" s="132"/>
      <c r="Y315" s="133"/>
      <c r="Z315" s="48"/>
    </row>
    <row r="316" spans="2:26" x14ac:dyDescent="0.25">
      <c r="B316" s="5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132"/>
      <c r="W316" s="132"/>
      <c r="X316" s="132"/>
      <c r="Y316" s="133"/>
      <c r="Z316" s="48"/>
    </row>
    <row r="317" spans="2:26" ht="15.75" thickBot="1" x14ac:dyDescent="0.3">
      <c r="B317" s="36"/>
      <c r="C317" s="17" t="s">
        <v>81</v>
      </c>
      <c r="D317" s="17">
        <f>D311+D315</f>
        <v>1</v>
      </c>
      <c r="E317" s="17">
        <f>E311+E315</f>
        <v>4</v>
      </c>
      <c r="F317" s="17">
        <f>F311+F315</f>
        <v>4</v>
      </c>
      <c r="G317" s="17">
        <f>G311+G315</f>
        <v>1</v>
      </c>
      <c r="H317" s="17">
        <f>H311+H315</f>
        <v>1</v>
      </c>
      <c r="I317" s="17">
        <f>I311+I315</f>
        <v>1</v>
      </c>
      <c r="J317" s="17">
        <f>J311+J315</f>
        <v>0</v>
      </c>
      <c r="K317" s="17">
        <f>K311+K315</f>
        <v>0</v>
      </c>
      <c r="L317" s="17">
        <f>L311+L315</f>
        <v>0</v>
      </c>
      <c r="M317" s="17">
        <f>M311+M315</f>
        <v>1</v>
      </c>
      <c r="N317" s="17">
        <f>N311+N315</f>
        <v>0</v>
      </c>
      <c r="O317" s="17">
        <f>O311+O315</f>
        <v>0</v>
      </c>
      <c r="P317" s="17">
        <f>P311+P315</f>
        <v>1</v>
      </c>
      <c r="Q317" s="17">
        <f>Q311+Q315</f>
        <v>0</v>
      </c>
      <c r="R317" s="17">
        <f>R311+R315</f>
        <v>0</v>
      </c>
      <c r="S317" s="17">
        <f>S311+S315</f>
        <v>2</v>
      </c>
      <c r="T317" s="17">
        <f>T311+T315</f>
        <v>1</v>
      </c>
      <c r="U317" s="17">
        <f>U311+U315</f>
        <v>0</v>
      </c>
      <c r="V317" s="134">
        <f t="shared" ref="V317" si="174">(H317+N317+Q317)/(F317+N317+Q317+O317)</f>
        <v>0.25</v>
      </c>
      <c r="W317" s="134">
        <f t="shared" ref="W317" si="175">(I317+J317*2+K317*3+L317*4)/F317</f>
        <v>0.25</v>
      </c>
      <c r="X317" s="134">
        <f t="shared" ref="X317" si="176">V317+W317</f>
        <v>0.5</v>
      </c>
      <c r="Y317" s="135">
        <f t="shared" ref="Y317" si="177">H317/F317</f>
        <v>0.25</v>
      </c>
      <c r="Z317" s="48"/>
    </row>
    <row r="318" spans="2:26" x14ac:dyDescent="0.25"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137"/>
      <c r="W318" s="137"/>
      <c r="X318" s="137"/>
      <c r="Y318" s="137"/>
      <c r="Z318" s="48"/>
    </row>
    <row r="319" spans="2:26" ht="15.75" thickBot="1" x14ac:dyDescent="0.3"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132"/>
      <c r="W319" s="132"/>
      <c r="X319" s="132"/>
      <c r="Y319" s="139"/>
      <c r="Z319" s="48"/>
    </row>
    <row r="320" spans="2:26" ht="18.75" x14ac:dyDescent="0.3">
      <c r="B320" s="58" t="s">
        <v>17</v>
      </c>
      <c r="C320" s="34" t="s">
        <v>78</v>
      </c>
      <c r="D320" s="34" t="s">
        <v>39</v>
      </c>
      <c r="E320" s="34" t="s">
        <v>40</v>
      </c>
      <c r="F320" s="34" t="s">
        <v>0</v>
      </c>
      <c r="G320" s="34" t="s">
        <v>1</v>
      </c>
      <c r="H320" s="34" t="s">
        <v>2</v>
      </c>
      <c r="I320" s="34" t="s">
        <v>8</v>
      </c>
      <c r="J320" s="34" t="s">
        <v>10</v>
      </c>
      <c r="K320" s="34" t="s">
        <v>41</v>
      </c>
      <c r="L320" s="34" t="s">
        <v>42</v>
      </c>
      <c r="M320" s="34" t="s">
        <v>3</v>
      </c>
      <c r="N320" s="34" t="s">
        <v>4</v>
      </c>
      <c r="O320" s="34" t="s">
        <v>43</v>
      </c>
      <c r="P320" s="34" t="s">
        <v>5</v>
      </c>
      <c r="Q320" s="34" t="s">
        <v>44</v>
      </c>
      <c r="R320" s="34" t="s">
        <v>45</v>
      </c>
      <c r="S320" s="34" t="s">
        <v>46</v>
      </c>
      <c r="T320" s="34" t="s">
        <v>47</v>
      </c>
      <c r="U320" s="34" t="s">
        <v>48</v>
      </c>
      <c r="V320" s="140" t="s">
        <v>49</v>
      </c>
      <c r="W320" s="140" t="s">
        <v>50</v>
      </c>
      <c r="X320" s="140" t="s">
        <v>51</v>
      </c>
      <c r="Y320" s="141" t="s">
        <v>52</v>
      </c>
      <c r="Z320" s="48"/>
    </row>
    <row r="321" spans="2:26" ht="18.75" x14ac:dyDescent="0.3">
      <c r="B321" s="59" t="s">
        <v>84</v>
      </c>
      <c r="C321" s="10" t="s">
        <v>68</v>
      </c>
      <c r="D321" s="10">
        <f>'June Update'!C33</f>
        <v>3</v>
      </c>
      <c r="E321" s="10">
        <f>'June Update'!D33</f>
        <v>8</v>
      </c>
      <c r="F321" s="10">
        <f>'June Update'!E33</f>
        <v>5</v>
      </c>
      <c r="G321" s="10">
        <f>'June Update'!F33</f>
        <v>2</v>
      </c>
      <c r="H321" s="10">
        <f>'June Update'!G33</f>
        <v>1</v>
      </c>
      <c r="I321" s="10">
        <f>'June Update'!H33</f>
        <v>0</v>
      </c>
      <c r="J321" s="10">
        <f>'June Update'!I33</f>
        <v>1</v>
      </c>
      <c r="K321" s="10">
        <f>'June Update'!J33</f>
        <v>0</v>
      </c>
      <c r="L321" s="10">
        <f>'June Update'!K33</f>
        <v>0</v>
      </c>
      <c r="M321" s="10">
        <f>'June Update'!L33</f>
        <v>0</v>
      </c>
      <c r="N321" s="10">
        <f>'June Update'!M33</f>
        <v>2</v>
      </c>
      <c r="O321" s="10">
        <f>'June Update'!N33</f>
        <v>0</v>
      </c>
      <c r="P321" s="10">
        <f>'June Update'!O33</f>
        <v>3</v>
      </c>
      <c r="Q321" s="10">
        <f>'June Update'!P33</f>
        <v>1</v>
      </c>
      <c r="R321" s="10">
        <f>'June Update'!Q33</f>
        <v>0</v>
      </c>
      <c r="S321" s="10">
        <f>'June Update'!R33</f>
        <v>0</v>
      </c>
      <c r="T321" s="10">
        <f>'June Update'!S33</f>
        <v>0</v>
      </c>
      <c r="U321" s="10">
        <f>'June Update'!T33</f>
        <v>0</v>
      </c>
      <c r="V321" s="71">
        <f t="shared" si="152"/>
        <v>0.5</v>
      </c>
      <c r="W321" s="71">
        <f t="shared" si="153"/>
        <v>0.4</v>
      </c>
      <c r="X321" s="71">
        <f t="shared" si="154"/>
        <v>0.9</v>
      </c>
      <c r="Y321" s="72">
        <f t="shared" si="155"/>
        <v>0.2</v>
      </c>
      <c r="Z321" s="48"/>
    </row>
    <row r="322" spans="2:26" x14ac:dyDescent="0.25">
      <c r="B322" s="56"/>
      <c r="C322" s="10" t="s">
        <v>70</v>
      </c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32"/>
      <c r="W322" s="132"/>
      <c r="X322" s="132"/>
      <c r="Y322" s="133"/>
      <c r="Z322" s="48"/>
    </row>
    <row r="323" spans="2:26" x14ac:dyDescent="0.25">
      <c r="B323" s="56"/>
      <c r="C323" s="16" t="s">
        <v>78</v>
      </c>
      <c r="D323" s="16">
        <f t="shared" ref="D323:U323" si="178">SUM(D321:D322)</f>
        <v>3</v>
      </c>
      <c r="E323" s="16">
        <f t="shared" si="178"/>
        <v>8</v>
      </c>
      <c r="F323" s="16">
        <f t="shared" si="178"/>
        <v>5</v>
      </c>
      <c r="G323" s="16">
        <f t="shared" si="178"/>
        <v>2</v>
      </c>
      <c r="H323" s="16">
        <f t="shared" si="178"/>
        <v>1</v>
      </c>
      <c r="I323" s="16">
        <f t="shared" si="178"/>
        <v>0</v>
      </c>
      <c r="J323" s="16">
        <f t="shared" si="178"/>
        <v>1</v>
      </c>
      <c r="K323" s="16">
        <f t="shared" si="178"/>
        <v>0</v>
      </c>
      <c r="L323" s="16">
        <f t="shared" si="178"/>
        <v>0</v>
      </c>
      <c r="M323" s="16">
        <f t="shared" si="178"/>
        <v>0</v>
      </c>
      <c r="N323" s="16">
        <f t="shared" si="178"/>
        <v>2</v>
      </c>
      <c r="O323" s="16">
        <f t="shared" si="178"/>
        <v>0</v>
      </c>
      <c r="P323" s="16">
        <f t="shared" si="178"/>
        <v>3</v>
      </c>
      <c r="Q323" s="16">
        <f t="shared" si="178"/>
        <v>1</v>
      </c>
      <c r="R323" s="16">
        <f t="shared" si="178"/>
        <v>0</v>
      </c>
      <c r="S323" s="16">
        <f t="shared" si="178"/>
        <v>0</v>
      </c>
      <c r="T323" s="16">
        <f t="shared" si="178"/>
        <v>0</v>
      </c>
      <c r="U323" s="16">
        <f t="shared" si="178"/>
        <v>0</v>
      </c>
      <c r="V323" s="132">
        <f t="shared" si="152"/>
        <v>0.5</v>
      </c>
      <c r="W323" s="132">
        <f t="shared" si="153"/>
        <v>0.4</v>
      </c>
      <c r="X323" s="132">
        <f t="shared" si="154"/>
        <v>0.9</v>
      </c>
      <c r="Y323" s="133">
        <f t="shared" si="155"/>
        <v>0.2</v>
      </c>
      <c r="Z323" s="48"/>
    </row>
    <row r="324" spans="2:26" x14ac:dyDescent="0.25">
      <c r="B324" s="5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91"/>
      <c r="W324" s="91"/>
      <c r="X324" s="91"/>
      <c r="Y324" s="92"/>
      <c r="Z324" s="48"/>
    </row>
    <row r="325" spans="2:26" x14ac:dyDescent="0.25">
      <c r="B325" s="56"/>
      <c r="C325" s="16" t="s">
        <v>79</v>
      </c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91"/>
      <c r="W325" s="91"/>
      <c r="X325" s="91"/>
      <c r="Y325" s="92"/>
      <c r="Z325" s="48"/>
    </row>
    <row r="326" spans="2:26" x14ac:dyDescent="0.25">
      <c r="B326" s="56"/>
      <c r="C326" s="1" t="s">
        <v>111</v>
      </c>
      <c r="D326" s="10">
        <v>1</v>
      </c>
      <c r="E326" s="10">
        <v>1</v>
      </c>
      <c r="F326" s="1">
        <v>1</v>
      </c>
      <c r="G326" s="10">
        <v>0</v>
      </c>
      <c r="H326" s="10">
        <v>1</v>
      </c>
      <c r="I326" s="10">
        <v>0</v>
      </c>
      <c r="J326" s="10">
        <v>1</v>
      </c>
      <c r="K326" s="10">
        <v>0</v>
      </c>
      <c r="L326" s="10">
        <v>0</v>
      </c>
      <c r="M326" s="10">
        <v>1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46">
        <f t="shared" ref="V326" si="179">(H326+N326+Q326)/(F326+N326+Q326+O326)</f>
        <v>1</v>
      </c>
      <c r="W326" s="46">
        <f t="shared" ref="W326" si="180">(I326+J326*2+K326*3+L326*4)/F326</f>
        <v>2</v>
      </c>
      <c r="X326" s="46">
        <f t="shared" ref="X326" si="181">V326+W326</f>
        <v>3</v>
      </c>
      <c r="Y326" s="90">
        <f t="shared" ref="Y326" si="182">H326/F326</f>
        <v>1</v>
      </c>
      <c r="Z326" s="48"/>
    </row>
    <row r="327" spans="2:26" x14ac:dyDescent="0.25">
      <c r="B327" s="56"/>
      <c r="C327" s="10" t="s">
        <v>77</v>
      </c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91"/>
      <c r="W327" s="91"/>
      <c r="X327" s="91"/>
      <c r="Y327" s="92"/>
      <c r="Z327" s="48"/>
    </row>
    <row r="328" spans="2:26" x14ac:dyDescent="0.25">
      <c r="B328" s="56"/>
      <c r="C328" s="16" t="s">
        <v>79</v>
      </c>
      <c r="D328" s="16">
        <f>SUM(D326:D327)</f>
        <v>1</v>
      </c>
      <c r="E328" s="16">
        <f>SUM(E326:E327)</f>
        <v>1</v>
      </c>
      <c r="F328" s="16">
        <f>SUM(F326:F327)</f>
        <v>1</v>
      </c>
      <c r="G328" s="16">
        <f>SUM(G326:G327)</f>
        <v>0</v>
      </c>
      <c r="H328" s="16">
        <f>SUM(H326:H327)</f>
        <v>1</v>
      </c>
      <c r="I328" s="16">
        <f>SUM(I326:I327)</f>
        <v>0</v>
      </c>
      <c r="J328" s="16">
        <f>SUM(J326:J327)</f>
        <v>1</v>
      </c>
      <c r="K328" s="16">
        <f>SUM(K326:K327)</f>
        <v>0</v>
      </c>
      <c r="L328" s="16">
        <f>SUM(L326:L327)</f>
        <v>0</v>
      </c>
      <c r="M328" s="16">
        <f>SUM(M326:M327)</f>
        <v>1</v>
      </c>
      <c r="N328" s="16">
        <f>SUM(N326:N327)</f>
        <v>0</v>
      </c>
      <c r="O328" s="16">
        <f>SUM(O326:O327)</f>
        <v>0</v>
      </c>
      <c r="P328" s="16">
        <f>SUM(P326:P327)</f>
        <v>0</v>
      </c>
      <c r="Q328" s="16">
        <f>SUM(Q326:Q327)</f>
        <v>0</v>
      </c>
      <c r="R328" s="16">
        <f>SUM(R326:R327)</f>
        <v>0</v>
      </c>
      <c r="S328" s="16">
        <f>SUM(S326:S327)</f>
        <v>0</v>
      </c>
      <c r="T328" s="16">
        <f>SUM(T326:T327)</f>
        <v>0</v>
      </c>
      <c r="U328" s="16">
        <f>SUM(U326:U327)</f>
        <v>0</v>
      </c>
      <c r="V328" s="91">
        <f t="shared" si="152"/>
        <v>1</v>
      </c>
      <c r="W328" s="91">
        <f t="shared" si="153"/>
        <v>2</v>
      </c>
      <c r="X328" s="91">
        <f t="shared" si="154"/>
        <v>3</v>
      </c>
      <c r="Y328" s="92">
        <f t="shared" si="155"/>
        <v>1</v>
      </c>
      <c r="Z328" s="48"/>
    </row>
    <row r="329" spans="2:26" x14ac:dyDescent="0.25">
      <c r="B329" s="5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91"/>
      <c r="W329" s="91"/>
      <c r="X329" s="91"/>
      <c r="Y329" s="92"/>
      <c r="Z329" s="48"/>
    </row>
    <row r="330" spans="2:26" ht="15.75" thickBot="1" x14ac:dyDescent="0.3">
      <c r="B330" s="36"/>
      <c r="C330" s="17" t="s">
        <v>81</v>
      </c>
      <c r="D330" s="17">
        <f>D323+D328</f>
        <v>4</v>
      </c>
      <c r="E330" s="17">
        <f>E323+E328</f>
        <v>9</v>
      </c>
      <c r="F330" s="17">
        <f>F323+F328</f>
        <v>6</v>
      </c>
      <c r="G330" s="17">
        <f>G323+G328</f>
        <v>2</v>
      </c>
      <c r="H330" s="17">
        <f>H323+H328</f>
        <v>2</v>
      </c>
      <c r="I330" s="17">
        <f>I323+I328</f>
        <v>0</v>
      </c>
      <c r="J330" s="17">
        <f>J323+J328</f>
        <v>2</v>
      </c>
      <c r="K330" s="17">
        <f>K323+K328</f>
        <v>0</v>
      </c>
      <c r="L330" s="17">
        <f>L323+L328</f>
        <v>0</v>
      </c>
      <c r="M330" s="17">
        <f>M323+M328</f>
        <v>1</v>
      </c>
      <c r="N330" s="17">
        <f>N323+N328</f>
        <v>2</v>
      </c>
      <c r="O330" s="17">
        <f>O323+O328</f>
        <v>0</v>
      </c>
      <c r="P330" s="17">
        <f>P323+P328</f>
        <v>3</v>
      </c>
      <c r="Q330" s="17">
        <f>Q323+Q328</f>
        <v>1</v>
      </c>
      <c r="R330" s="17">
        <f>R323+R328</f>
        <v>0</v>
      </c>
      <c r="S330" s="17">
        <f>S323+S328</f>
        <v>0</v>
      </c>
      <c r="T330" s="17">
        <f>T323+T328</f>
        <v>0</v>
      </c>
      <c r="U330" s="17">
        <f>U323+U328</f>
        <v>0</v>
      </c>
      <c r="V330" s="134">
        <f t="shared" si="152"/>
        <v>0.55555555555555558</v>
      </c>
      <c r="W330" s="134">
        <f t="shared" si="153"/>
        <v>0.66666666666666663</v>
      </c>
      <c r="X330" s="100">
        <f t="shared" si="154"/>
        <v>1.2222222222222223</v>
      </c>
      <c r="Y330" s="135">
        <f t="shared" si="155"/>
        <v>0.33333333333333331</v>
      </c>
      <c r="Z330" s="48"/>
    </row>
    <row r="331" spans="2:26" x14ac:dyDescent="0.25"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91"/>
      <c r="W331" s="91"/>
      <c r="X331" s="91"/>
      <c r="Y331" s="91"/>
      <c r="Z331" s="48"/>
    </row>
    <row r="332" spans="2:26" ht="15.75" thickBot="1" x14ac:dyDescent="0.3"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91"/>
      <c r="W332" s="91"/>
      <c r="X332" s="91"/>
      <c r="Y332" s="103"/>
      <c r="Z332" s="48"/>
    </row>
    <row r="333" spans="2:26" ht="15" customHeight="1" x14ac:dyDescent="0.3">
      <c r="B333" s="58" t="s">
        <v>120</v>
      </c>
      <c r="C333" s="34" t="s">
        <v>78</v>
      </c>
      <c r="D333" s="34" t="s">
        <v>39</v>
      </c>
      <c r="E333" s="34" t="s">
        <v>40</v>
      </c>
      <c r="F333" s="34" t="s">
        <v>0</v>
      </c>
      <c r="G333" s="34" t="s">
        <v>1</v>
      </c>
      <c r="H333" s="34" t="s">
        <v>2</v>
      </c>
      <c r="I333" s="34" t="s">
        <v>8</v>
      </c>
      <c r="J333" s="34" t="s">
        <v>10</v>
      </c>
      <c r="K333" s="34" t="s">
        <v>41</v>
      </c>
      <c r="L333" s="34" t="s">
        <v>42</v>
      </c>
      <c r="M333" s="34" t="s">
        <v>3</v>
      </c>
      <c r="N333" s="34" t="s">
        <v>4</v>
      </c>
      <c r="O333" s="34" t="s">
        <v>43</v>
      </c>
      <c r="P333" s="34" t="s">
        <v>5</v>
      </c>
      <c r="Q333" s="34" t="s">
        <v>44</v>
      </c>
      <c r="R333" s="34" t="s">
        <v>45</v>
      </c>
      <c r="S333" s="34" t="s">
        <v>46</v>
      </c>
      <c r="T333" s="34" t="s">
        <v>47</v>
      </c>
      <c r="U333" s="34" t="s">
        <v>48</v>
      </c>
      <c r="V333" s="95" t="s">
        <v>49</v>
      </c>
      <c r="W333" s="95" t="s">
        <v>50</v>
      </c>
      <c r="X333" s="95" t="s">
        <v>51</v>
      </c>
      <c r="Y333" s="96" t="s">
        <v>52</v>
      </c>
      <c r="Z333" s="48"/>
    </row>
    <row r="334" spans="2:26" ht="15" customHeight="1" x14ac:dyDescent="0.3">
      <c r="B334" s="59" t="s">
        <v>98</v>
      </c>
      <c r="C334" s="10" t="s">
        <v>67</v>
      </c>
      <c r="D334" s="10">
        <f>'May Update'!C27</f>
        <v>6</v>
      </c>
      <c r="E334" s="10">
        <f>'May Update'!D27</f>
        <v>20</v>
      </c>
      <c r="F334" s="10">
        <f>'May Update'!E27</f>
        <v>13</v>
      </c>
      <c r="G334" s="10">
        <f>'May Update'!F27</f>
        <v>6</v>
      </c>
      <c r="H334" s="10">
        <f>'May Update'!G27</f>
        <v>5</v>
      </c>
      <c r="I334" s="10">
        <f>'May Update'!H27</f>
        <v>4</v>
      </c>
      <c r="J334" s="10">
        <f>'May Update'!I27</f>
        <v>1</v>
      </c>
      <c r="K334" s="10">
        <f>'May Update'!J27</f>
        <v>0</v>
      </c>
      <c r="L334" s="10">
        <f>'May Update'!K27</f>
        <v>0</v>
      </c>
      <c r="M334" s="10">
        <f>'May Update'!L27</f>
        <v>1</v>
      </c>
      <c r="N334" s="10">
        <f>'May Update'!M27</f>
        <v>6</v>
      </c>
      <c r="O334" s="10">
        <v>0</v>
      </c>
      <c r="P334" s="10">
        <f>'May Update'!O27</f>
        <v>2</v>
      </c>
      <c r="Q334" s="10">
        <f>'May Update'!P27</f>
        <v>0</v>
      </c>
      <c r="R334" s="10">
        <f>'May Update'!Q27</f>
        <v>0</v>
      </c>
      <c r="S334" s="10">
        <f>'May Update'!R27</f>
        <v>0</v>
      </c>
      <c r="T334" s="10">
        <f>'May Update'!S27</f>
        <v>0</v>
      </c>
      <c r="U334" s="10">
        <f>'May Update'!T27</f>
        <v>0</v>
      </c>
      <c r="V334" s="71">
        <f t="shared" si="152"/>
        <v>0.57894736842105265</v>
      </c>
      <c r="W334" s="71">
        <f t="shared" si="153"/>
        <v>0.46153846153846156</v>
      </c>
      <c r="X334" s="46">
        <f t="shared" si="154"/>
        <v>1.0404858299595143</v>
      </c>
      <c r="Y334" s="72">
        <f t="shared" si="155"/>
        <v>0.38461538461538464</v>
      </c>
      <c r="Z334" s="48"/>
    </row>
    <row r="335" spans="2:26" ht="15" customHeight="1" x14ac:dyDescent="0.25">
      <c r="B335" s="56"/>
      <c r="C335" s="10" t="s">
        <v>68</v>
      </c>
      <c r="D335" s="10">
        <f>'June Update'!C34</f>
        <v>3</v>
      </c>
      <c r="E335" s="10">
        <f>'June Update'!D34</f>
        <v>5</v>
      </c>
      <c r="F335" s="10">
        <f>'June Update'!E34</f>
        <v>4</v>
      </c>
      <c r="G335" s="10">
        <f>'June Update'!F34</f>
        <v>0</v>
      </c>
      <c r="H335" s="10">
        <f>'June Update'!G34</f>
        <v>1</v>
      </c>
      <c r="I335" s="10">
        <f>'June Update'!H34</f>
        <v>1</v>
      </c>
      <c r="J335" s="10">
        <f>'June Update'!I34</f>
        <v>0</v>
      </c>
      <c r="K335" s="10">
        <f>'June Update'!J34</f>
        <v>0</v>
      </c>
      <c r="L335" s="10">
        <f>'June Update'!K34</f>
        <v>0</v>
      </c>
      <c r="M335" s="10">
        <f>'June Update'!L34</f>
        <v>0</v>
      </c>
      <c r="N335" s="10">
        <f>'June Update'!M34</f>
        <v>1</v>
      </c>
      <c r="O335" s="10">
        <f>'June Update'!N34</f>
        <v>0</v>
      </c>
      <c r="P335" s="10">
        <f>'June Update'!O34</f>
        <v>2</v>
      </c>
      <c r="Q335" s="10">
        <f>'June Update'!P34</f>
        <v>0</v>
      </c>
      <c r="R335" s="10">
        <f>'June Update'!Q34</f>
        <v>0</v>
      </c>
      <c r="S335" s="10">
        <f>'June Update'!R34</f>
        <v>1</v>
      </c>
      <c r="T335" s="10">
        <f>'June Update'!S34</f>
        <v>0</v>
      </c>
      <c r="U335" s="10">
        <f>'June Update'!T34</f>
        <v>0</v>
      </c>
      <c r="V335" s="71">
        <f t="shared" si="152"/>
        <v>0.4</v>
      </c>
      <c r="W335" s="71">
        <f t="shared" si="153"/>
        <v>0.25</v>
      </c>
      <c r="X335" s="71">
        <f t="shared" si="154"/>
        <v>0.65</v>
      </c>
      <c r="Y335" s="72">
        <f t="shared" si="155"/>
        <v>0.25</v>
      </c>
      <c r="Z335" s="48"/>
    </row>
    <row r="336" spans="2:26" x14ac:dyDescent="0.25">
      <c r="B336" s="56"/>
      <c r="C336" s="10" t="s">
        <v>69</v>
      </c>
      <c r="D336" s="10">
        <f>'July Update'!C27</f>
        <v>3</v>
      </c>
      <c r="E336" s="10">
        <f>'July Update'!D27</f>
        <v>8</v>
      </c>
      <c r="F336" s="10">
        <f>'July Update'!E27</f>
        <v>7</v>
      </c>
      <c r="G336" s="10">
        <f>'July Update'!F27</f>
        <v>2</v>
      </c>
      <c r="H336" s="10">
        <f>'July Update'!G27</f>
        <v>2</v>
      </c>
      <c r="I336" s="10">
        <f>'July Update'!H27</f>
        <v>1</v>
      </c>
      <c r="J336" s="10">
        <f>'July Update'!I27</f>
        <v>1</v>
      </c>
      <c r="K336" s="10">
        <f>'July Update'!J27</f>
        <v>0</v>
      </c>
      <c r="L336" s="10">
        <f>'July Update'!K27</f>
        <v>0</v>
      </c>
      <c r="M336" s="10">
        <f>'July Update'!L27</f>
        <v>0</v>
      </c>
      <c r="N336" s="10">
        <f>'July Update'!M27</f>
        <v>1</v>
      </c>
      <c r="O336" s="10">
        <f>'July Update'!N27</f>
        <v>0</v>
      </c>
      <c r="P336" s="10">
        <f>'July Update'!O27</f>
        <v>2</v>
      </c>
      <c r="Q336" s="10">
        <f>'July Update'!P27</f>
        <v>0</v>
      </c>
      <c r="R336" s="10">
        <f>'July Update'!Q27</f>
        <v>0</v>
      </c>
      <c r="S336" s="10">
        <f>'July Update'!R27</f>
        <v>0</v>
      </c>
      <c r="T336" s="10">
        <f>'July Update'!S27</f>
        <v>1</v>
      </c>
      <c r="U336" s="10">
        <f>'July Update'!T27</f>
        <v>0</v>
      </c>
      <c r="V336" s="71">
        <f t="shared" ref="V336" si="183">(H336+N336+Q336)/(F336+N336+Q336+O336)</f>
        <v>0.375</v>
      </c>
      <c r="W336" s="71">
        <f t="shared" ref="W336" si="184">(I336+J336*2+K336*3+L336*4)/F336</f>
        <v>0.42857142857142855</v>
      </c>
      <c r="X336" s="71">
        <f t="shared" ref="X336" si="185">V336+W336</f>
        <v>0.8035714285714286</v>
      </c>
      <c r="Y336" s="72">
        <f t="shared" ref="Y336" si="186">H336/F336</f>
        <v>0.2857142857142857</v>
      </c>
      <c r="Z336" s="48"/>
    </row>
    <row r="337" spans="2:26" x14ac:dyDescent="0.25">
      <c r="B337" s="56"/>
      <c r="C337" s="10" t="s">
        <v>70</v>
      </c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32"/>
      <c r="W337" s="132"/>
      <c r="X337" s="91"/>
      <c r="Y337" s="133"/>
      <c r="Z337" s="48"/>
    </row>
    <row r="338" spans="2:26" x14ac:dyDescent="0.25">
      <c r="B338" s="56"/>
      <c r="C338" s="16" t="s">
        <v>78</v>
      </c>
      <c r="D338" s="16">
        <f>SUM(D334:D337)</f>
        <v>12</v>
      </c>
      <c r="E338" s="16">
        <f t="shared" ref="E338:U338" si="187">SUM(E334:E337)</f>
        <v>33</v>
      </c>
      <c r="F338" s="16">
        <f t="shared" si="187"/>
        <v>24</v>
      </c>
      <c r="G338" s="16">
        <f t="shared" si="187"/>
        <v>8</v>
      </c>
      <c r="H338" s="16">
        <f t="shared" si="187"/>
        <v>8</v>
      </c>
      <c r="I338" s="16">
        <f t="shared" si="187"/>
        <v>6</v>
      </c>
      <c r="J338" s="16">
        <f t="shared" si="187"/>
        <v>2</v>
      </c>
      <c r="K338" s="16">
        <f t="shared" si="187"/>
        <v>0</v>
      </c>
      <c r="L338" s="16">
        <f t="shared" si="187"/>
        <v>0</v>
      </c>
      <c r="M338" s="16">
        <f t="shared" si="187"/>
        <v>1</v>
      </c>
      <c r="N338" s="16">
        <f t="shared" si="187"/>
        <v>8</v>
      </c>
      <c r="O338" s="16">
        <f t="shared" si="187"/>
        <v>0</v>
      </c>
      <c r="P338" s="16">
        <f t="shared" si="187"/>
        <v>6</v>
      </c>
      <c r="Q338" s="16">
        <f t="shared" si="187"/>
        <v>0</v>
      </c>
      <c r="R338" s="16">
        <f t="shared" si="187"/>
        <v>0</v>
      </c>
      <c r="S338" s="16">
        <f t="shared" si="187"/>
        <v>1</v>
      </c>
      <c r="T338" s="16">
        <f t="shared" si="187"/>
        <v>1</v>
      </c>
      <c r="U338" s="16">
        <f t="shared" si="187"/>
        <v>0</v>
      </c>
      <c r="V338" s="132">
        <f t="shared" si="152"/>
        <v>0.5</v>
      </c>
      <c r="W338" s="132">
        <f t="shared" si="153"/>
        <v>0.41666666666666669</v>
      </c>
      <c r="X338" s="132">
        <f t="shared" si="154"/>
        <v>0.91666666666666674</v>
      </c>
      <c r="Y338" s="133">
        <f t="shared" si="155"/>
        <v>0.33333333333333331</v>
      </c>
      <c r="Z338" s="48"/>
    </row>
    <row r="339" spans="2:26" x14ac:dyDescent="0.25">
      <c r="B339" s="5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32"/>
      <c r="W339" s="132"/>
      <c r="X339" s="91"/>
      <c r="Y339" s="133"/>
      <c r="Z339" s="48"/>
    </row>
    <row r="340" spans="2:26" x14ac:dyDescent="0.25">
      <c r="B340" s="56"/>
      <c r="C340" s="16" t="s">
        <v>79</v>
      </c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32"/>
      <c r="W340" s="132"/>
      <c r="X340" s="91"/>
      <c r="Y340" s="133"/>
      <c r="Z340" s="48"/>
    </row>
    <row r="341" spans="2:26" x14ac:dyDescent="0.25">
      <c r="B341" s="56"/>
      <c r="C341" s="10" t="s">
        <v>76</v>
      </c>
      <c r="D341" s="38">
        <v>1</v>
      </c>
      <c r="E341" s="38">
        <v>4</v>
      </c>
      <c r="F341" s="38">
        <v>3</v>
      </c>
      <c r="G341" s="38">
        <v>1</v>
      </c>
      <c r="H341" s="38">
        <v>0</v>
      </c>
      <c r="I341" s="38">
        <v>0</v>
      </c>
      <c r="J341" s="38">
        <v>0</v>
      </c>
      <c r="K341" s="38">
        <v>0</v>
      </c>
      <c r="L341" s="38">
        <v>0</v>
      </c>
      <c r="M341" s="38">
        <v>1</v>
      </c>
      <c r="N341" s="38">
        <v>1</v>
      </c>
      <c r="O341" s="38">
        <v>0</v>
      </c>
      <c r="P341" s="38">
        <v>0</v>
      </c>
      <c r="Q341" s="38">
        <v>0</v>
      </c>
      <c r="R341" s="38">
        <v>0</v>
      </c>
      <c r="S341" s="38">
        <v>1</v>
      </c>
      <c r="T341" s="38">
        <v>0</v>
      </c>
      <c r="U341" s="38">
        <v>0</v>
      </c>
      <c r="V341" s="71">
        <f t="shared" si="152"/>
        <v>0.25</v>
      </c>
      <c r="W341" s="71">
        <f t="shared" si="153"/>
        <v>0</v>
      </c>
      <c r="X341" s="71">
        <f t="shared" si="154"/>
        <v>0.25</v>
      </c>
      <c r="Y341" s="72">
        <f t="shared" si="155"/>
        <v>0</v>
      </c>
      <c r="Z341" s="48"/>
    </row>
    <row r="342" spans="2:26" x14ac:dyDescent="0.25">
      <c r="B342" s="56"/>
      <c r="C342" s="10" t="s">
        <v>94</v>
      </c>
      <c r="D342" s="10">
        <v>1</v>
      </c>
      <c r="E342" s="10">
        <v>2</v>
      </c>
      <c r="F342" s="10">
        <v>1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1</v>
      </c>
      <c r="O342" s="10">
        <v>0</v>
      </c>
      <c r="P342" s="10">
        <v>1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71">
        <f>(H342+N342+Q342)/(F342+N342+Q342+O342)</f>
        <v>0.5</v>
      </c>
      <c r="W342" s="71">
        <f t="shared" ref="W342" si="188">(I342+J342*2+K342*3+L342*4)/F342</f>
        <v>0</v>
      </c>
      <c r="X342" s="71">
        <f t="shared" ref="X342" si="189">V342+W342</f>
        <v>0.5</v>
      </c>
      <c r="Y342" s="72">
        <f t="shared" ref="Y342" si="190">H342/F342</f>
        <v>0</v>
      </c>
      <c r="Z342" s="48"/>
    </row>
    <row r="343" spans="2:26" x14ac:dyDescent="0.25">
      <c r="B343" s="56"/>
      <c r="C343" s="10" t="s">
        <v>80</v>
      </c>
      <c r="D343" s="10">
        <v>1</v>
      </c>
      <c r="E343" s="10">
        <v>2</v>
      </c>
      <c r="F343" s="10">
        <v>1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1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71">
        <f>(H343+N343+Q343)/(F343+N343+Q343+O343)</f>
        <v>0.5</v>
      </c>
      <c r="W343" s="71">
        <f t="shared" ref="W343" si="191">(I343+J343*2+K343*3+L343*4)/F343</f>
        <v>0</v>
      </c>
      <c r="X343" s="71">
        <f t="shared" ref="X343" si="192">V343+W343</f>
        <v>0.5</v>
      </c>
      <c r="Y343" s="72">
        <f t="shared" ref="Y343" si="193">H343/F343</f>
        <v>0</v>
      </c>
      <c r="Z343" s="48"/>
    </row>
    <row r="344" spans="2:26" x14ac:dyDescent="0.25">
      <c r="B344" s="56"/>
      <c r="C344" s="10" t="s">
        <v>77</v>
      </c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32"/>
      <c r="W344" s="132"/>
      <c r="X344" s="132"/>
      <c r="Y344" s="133"/>
      <c r="Z344" s="48"/>
    </row>
    <row r="345" spans="2:26" x14ac:dyDescent="0.25">
      <c r="B345" s="56"/>
      <c r="C345" s="16" t="s">
        <v>79</v>
      </c>
      <c r="D345" s="16">
        <f>SUM(D341:D344)</f>
        <v>3</v>
      </c>
      <c r="E345" s="16">
        <f>SUM(E341:E344)</f>
        <v>8</v>
      </c>
      <c r="F345" s="16">
        <f>SUM(F341:F344)</f>
        <v>5</v>
      </c>
      <c r="G345" s="16">
        <f>SUM(G341:G344)</f>
        <v>1</v>
      </c>
      <c r="H345" s="16">
        <f>SUM(H341:H344)</f>
        <v>0</v>
      </c>
      <c r="I345" s="16">
        <f>SUM(I341:I344)</f>
        <v>0</v>
      </c>
      <c r="J345" s="16">
        <f>SUM(J341:J344)</f>
        <v>0</v>
      </c>
      <c r="K345" s="16">
        <f>SUM(K341:K344)</f>
        <v>0</v>
      </c>
      <c r="L345" s="16">
        <f>SUM(L341:L344)</f>
        <v>0</v>
      </c>
      <c r="M345" s="16">
        <f>SUM(M341:M344)</f>
        <v>1</v>
      </c>
      <c r="N345" s="16">
        <f>SUM(N341:N344)</f>
        <v>3</v>
      </c>
      <c r="O345" s="16">
        <f>SUM(O341:O344)</f>
        <v>0</v>
      </c>
      <c r="P345" s="16">
        <f>SUM(P341:P344)</f>
        <v>1</v>
      </c>
      <c r="Q345" s="16">
        <f>SUM(Q341:Q344)</f>
        <v>0</v>
      </c>
      <c r="R345" s="16">
        <f>SUM(R341:R344)</f>
        <v>0</v>
      </c>
      <c r="S345" s="16">
        <f>SUM(S341:S344)</f>
        <v>1</v>
      </c>
      <c r="T345" s="16">
        <f>SUM(T341:T344)</f>
        <v>0</v>
      </c>
      <c r="U345" s="16">
        <f>SUM(U341:U344)</f>
        <v>0</v>
      </c>
      <c r="V345" s="132">
        <f t="shared" si="152"/>
        <v>0.375</v>
      </c>
      <c r="W345" s="132">
        <f t="shared" si="153"/>
        <v>0</v>
      </c>
      <c r="X345" s="132">
        <f t="shared" si="154"/>
        <v>0.375</v>
      </c>
      <c r="Y345" s="133">
        <f t="shared" si="155"/>
        <v>0</v>
      </c>
      <c r="Z345" s="48"/>
    </row>
    <row r="346" spans="2:26" x14ac:dyDescent="0.25">
      <c r="B346" s="56"/>
      <c r="C346" s="6"/>
      <c r="V346" s="132"/>
      <c r="W346" s="132"/>
      <c r="X346" s="132"/>
      <c r="Y346" s="133"/>
      <c r="Z346" s="48"/>
    </row>
    <row r="347" spans="2:26" ht="15.75" thickBot="1" x14ac:dyDescent="0.3">
      <c r="B347" s="36"/>
      <c r="C347" s="17" t="s">
        <v>81</v>
      </c>
      <c r="D347" s="17">
        <f>D338+D345</f>
        <v>15</v>
      </c>
      <c r="E347" s="17">
        <f>E338+E345</f>
        <v>41</v>
      </c>
      <c r="F347" s="17">
        <f>F338+F345</f>
        <v>29</v>
      </c>
      <c r="G347" s="17">
        <f>G338+G345</f>
        <v>9</v>
      </c>
      <c r="H347" s="17">
        <f>H338+H345</f>
        <v>8</v>
      </c>
      <c r="I347" s="17">
        <f>I338+I345</f>
        <v>6</v>
      </c>
      <c r="J347" s="17">
        <f>J338+J345</f>
        <v>2</v>
      </c>
      <c r="K347" s="17">
        <f>K338+K345</f>
        <v>0</v>
      </c>
      <c r="L347" s="17">
        <f>L338+L345</f>
        <v>0</v>
      </c>
      <c r="M347" s="17">
        <f>M338+M345</f>
        <v>2</v>
      </c>
      <c r="N347" s="17">
        <f>N338+N345</f>
        <v>11</v>
      </c>
      <c r="O347" s="17">
        <f>O338+O345</f>
        <v>0</v>
      </c>
      <c r="P347" s="17">
        <f>P338+P345</f>
        <v>7</v>
      </c>
      <c r="Q347" s="17">
        <f>Q338+Q345</f>
        <v>0</v>
      </c>
      <c r="R347" s="17">
        <f>R338+R345</f>
        <v>0</v>
      </c>
      <c r="S347" s="17">
        <f>S338+S345</f>
        <v>2</v>
      </c>
      <c r="T347" s="17">
        <f>T338+T345</f>
        <v>1</v>
      </c>
      <c r="U347" s="17">
        <f>U338+U345</f>
        <v>0</v>
      </c>
      <c r="V347" s="134">
        <f t="shared" si="152"/>
        <v>0.47499999999999998</v>
      </c>
      <c r="W347" s="134">
        <f t="shared" si="153"/>
        <v>0.34482758620689657</v>
      </c>
      <c r="X347" s="134">
        <f t="shared" si="154"/>
        <v>0.81982758620689655</v>
      </c>
      <c r="Y347" s="135">
        <f t="shared" si="155"/>
        <v>0.27586206896551724</v>
      </c>
      <c r="Z347" s="48"/>
    </row>
    <row r="348" spans="2:26" x14ac:dyDescent="0.25"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91"/>
      <c r="W348" s="91"/>
      <c r="X348" s="91"/>
      <c r="Y348" s="91"/>
      <c r="Z348" s="48"/>
    </row>
    <row r="349" spans="2:26" ht="15.75" thickBot="1" x14ac:dyDescent="0.3"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91"/>
      <c r="W349" s="91"/>
      <c r="X349" s="91"/>
      <c r="Y349" s="103"/>
      <c r="Z349" s="48"/>
    </row>
    <row r="350" spans="2:26" ht="18.75" x14ac:dyDescent="0.3">
      <c r="B350" s="58" t="s">
        <v>159</v>
      </c>
      <c r="C350" s="34" t="s">
        <v>78</v>
      </c>
      <c r="D350" s="34" t="s">
        <v>39</v>
      </c>
      <c r="E350" s="34" t="s">
        <v>40</v>
      </c>
      <c r="F350" s="34" t="s">
        <v>0</v>
      </c>
      <c r="G350" s="34" t="s">
        <v>1</v>
      </c>
      <c r="H350" s="34" t="s">
        <v>2</v>
      </c>
      <c r="I350" s="34" t="s">
        <v>8</v>
      </c>
      <c r="J350" s="34" t="s">
        <v>10</v>
      </c>
      <c r="K350" s="34" t="s">
        <v>41</v>
      </c>
      <c r="L350" s="34" t="s">
        <v>42</v>
      </c>
      <c r="M350" s="34" t="s">
        <v>3</v>
      </c>
      <c r="N350" s="34" t="s">
        <v>4</v>
      </c>
      <c r="O350" s="34" t="s">
        <v>43</v>
      </c>
      <c r="P350" s="34" t="s">
        <v>5</v>
      </c>
      <c r="Q350" s="34" t="s">
        <v>44</v>
      </c>
      <c r="R350" s="34" t="s">
        <v>45</v>
      </c>
      <c r="S350" s="34" t="s">
        <v>46</v>
      </c>
      <c r="T350" s="34" t="s">
        <v>47</v>
      </c>
      <c r="U350" s="34" t="s">
        <v>48</v>
      </c>
      <c r="V350" s="95" t="s">
        <v>49</v>
      </c>
      <c r="W350" s="95" t="s">
        <v>50</v>
      </c>
      <c r="X350" s="95" t="s">
        <v>51</v>
      </c>
      <c r="Y350" s="96" t="s">
        <v>52</v>
      </c>
      <c r="Z350" s="48"/>
    </row>
    <row r="351" spans="2:26" ht="18.75" x14ac:dyDescent="0.3">
      <c r="B351" s="59" t="s">
        <v>158</v>
      </c>
      <c r="C351" s="10" t="s">
        <v>68</v>
      </c>
      <c r="D351" s="10">
        <v>1</v>
      </c>
      <c r="E351" s="10">
        <v>3</v>
      </c>
      <c r="F351" s="10">
        <v>3</v>
      </c>
      <c r="G351" s="10">
        <v>1</v>
      </c>
      <c r="H351" s="10">
        <v>1</v>
      </c>
      <c r="I351" s="10">
        <v>1</v>
      </c>
      <c r="J351" s="10">
        <v>0</v>
      </c>
      <c r="K351" s="10">
        <v>0</v>
      </c>
      <c r="L351" s="10">
        <f>'June Update'!K29</f>
        <v>0</v>
      </c>
      <c r="M351" s="10">
        <f>'June Update'!L29</f>
        <v>0</v>
      </c>
      <c r="N351" s="10">
        <f>'June Update'!M29</f>
        <v>0</v>
      </c>
      <c r="O351" s="10">
        <f>'June Update'!N29</f>
        <v>0</v>
      </c>
      <c r="P351" s="10">
        <f>'June Update'!O29</f>
        <v>1</v>
      </c>
      <c r="Q351" s="10">
        <f>'June Update'!P29</f>
        <v>0</v>
      </c>
      <c r="R351" s="10">
        <f>'June Update'!Q29</f>
        <v>1</v>
      </c>
      <c r="S351" s="10">
        <f>'June Update'!R29</f>
        <v>0</v>
      </c>
      <c r="T351" s="10">
        <f>'June Update'!S29</f>
        <v>0</v>
      </c>
      <c r="U351" s="10">
        <f>'June Update'!T29</f>
        <v>0</v>
      </c>
      <c r="V351" s="71">
        <f t="shared" si="152"/>
        <v>0.33333333333333331</v>
      </c>
      <c r="W351" s="71">
        <f t="shared" si="153"/>
        <v>0.33333333333333331</v>
      </c>
      <c r="X351" s="71">
        <f t="shared" si="154"/>
        <v>0.66666666666666663</v>
      </c>
      <c r="Y351" s="72">
        <f t="shared" si="155"/>
        <v>0.33333333333333331</v>
      </c>
      <c r="Z351" s="48"/>
    </row>
    <row r="352" spans="2:26" x14ac:dyDescent="0.25">
      <c r="B352" s="56"/>
      <c r="C352" s="10" t="s">
        <v>70</v>
      </c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32"/>
      <c r="W352" s="132"/>
      <c r="X352" s="132"/>
      <c r="Y352" s="133"/>
      <c r="Z352" s="48"/>
    </row>
    <row r="353" spans="2:26" x14ac:dyDescent="0.25">
      <c r="B353" s="56"/>
      <c r="C353" s="16" t="s">
        <v>78</v>
      </c>
      <c r="D353" s="16">
        <f t="shared" ref="D353:U353" si="194">SUM(D351:D352)</f>
        <v>1</v>
      </c>
      <c r="E353" s="16">
        <f t="shared" si="194"/>
        <v>3</v>
      </c>
      <c r="F353" s="16">
        <f t="shared" si="194"/>
        <v>3</v>
      </c>
      <c r="G353" s="16">
        <f t="shared" si="194"/>
        <v>1</v>
      </c>
      <c r="H353" s="16">
        <f t="shared" si="194"/>
        <v>1</v>
      </c>
      <c r="I353" s="16">
        <f t="shared" si="194"/>
        <v>1</v>
      </c>
      <c r="J353" s="16">
        <f t="shared" si="194"/>
        <v>0</v>
      </c>
      <c r="K353" s="16">
        <f t="shared" si="194"/>
        <v>0</v>
      </c>
      <c r="L353" s="16">
        <f t="shared" si="194"/>
        <v>0</v>
      </c>
      <c r="M353" s="16">
        <f t="shared" si="194"/>
        <v>0</v>
      </c>
      <c r="N353" s="16">
        <f t="shared" si="194"/>
        <v>0</v>
      </c>
      <c r="O353" s="16">
        <f t="shared" si="194"/>
        <v>0</v>
      </c>
      <c r="P353" s="16">
        <f t="shared" si="194"/>
        <v>1</v>
      </c>
      <c r="Q353" s="16">
        <f t="shared" si="194"/>
        <v>0</v>
      </c>
      <c r="R353" s="16">
        <f t="shared" si="194"/>
        <v>1</v>
      </c>
      <c r="S353" s="16">
        <f t="shared" si="194"/>
        <v>0</v>
      </c>
      <c r="T353" s="16">
        <f t="shared" si="194"/>
        <v>0</v>
      </c>
      <c r="U353" s="16">
        <f t="shared" si="194"/>
        <v>0</v>
      </c>
      <c r="V353" s="132">
        <f t="shared" si="152"/>
        <v>0.33333333333333331</v>
      </c>
      <c r="W353" s="132">
        <f t="shared" si="153"/>
        <v>0.33333333333333331</v>
      </c>
      <c r="X353" s="132">
        <f t="shared" si="154"/>
        <v>0.66666666666666663</v>
      </c>
      <c r="Y353" s="133">
        <f t="shared" si="155"/>
        <v>0.33333333333333331</v>
      </c>
      <c r="Z353" s="48"/>
    </row>
    <row r="354" spans="2:26" x14ac:dyDescent="0.25">
      <c r="B354" s="5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32"/>
      <c r="W354" s="132"/>
      <c r="X354" s="132"/>
      <c r="Y354" s="133"/>
      <c r="Z354" s="48"/>
    </row>
    <row r="355" spans="2:26" x14ac:dyDescent="0.25">
      <c r="B355" s="56"/>
      <c r="C355" s="16" t="s">
        <v>79</v>
      </c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32"/>
      <c r="W355" s="132"/>
      <c r="X355" s="132"/>
      <c r="Y355" s="133"/>
      <c r="Z355" s="48"/>
    </row>
    <row r="356" spans="2:26" x14ac:dyDescent="0.25">
      <c r="B356" s="56"/>
      <c r="C356" s="10" t="s">
        <v>76</v>
      </c>
      <c r="D356" s="38">
        <v>1</v>
      </c>
      <c r="E356" s="38">
        <v>2</v>
      </c>
      <c r="F356" s="38">
        <v>2</v>
      </c>
      <c r="G356" s="38">
        <v>1</v>
      </c>
      <c r="H356" s="38">
        <v>1</v>
      </c>
      <c r="I356" s="38">
        <v>0</v>
      </c>
      <c r="J356" s="38">
        <v>1</v>
      </c>
      <c r="K356" s="38">
        <v>0</v>
      </c>
      <c r="L356" s="38">
        <v>0</v>
      </c>
      <c r="M356" s="38">
        <v>0</v>
      </c>
      <c r="N356" s="38">
        <v>0</v>
      </c>
      <c r="O356" s="38">
        <v>0</v>
      </c>
      <c r="P356" s="38">
        <v>1</v>
      </c>
      <c r="Q356" s="38">
        <v>0</v>
      </c>
      <c r="R356" s="38">
        <v>0</v>
      </c>
      <c r="S356" s="38">
        <v>0</v>
      </c>
      <c r="T356" s="38">
        <v>0</v>
      </c>
      <c r="U356" s="38">
        <v>0</v>
      </c>
      <c r="V356" s="71">
        <f t="shared" si="152"/>
        <v>0.5</v>
      </c>
      <c r="W356" s="71">
        <f t="shared" si="153"/>
        <v>1</v>
      </c>
      <c r="X356" s="71">
        <f t="shared" si="154"/>
        <v>1.5</v>
      </c>
      <c r="Y356" s="72">
        <f t="shared" si="155"/>
        <v>0.5</v>
      </c>
      <c r="Z356" s="48"/>
    </row>
    <row r="357" spans="2:26" x14ac:dyDescent="0.25">
      <c r="B357" s="56"/>
      <c r="C357" s="10" t="s">
        <v>77</v>
      </c>
      <c r="D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32"/>
      <c r="W357" s="132"/>
      <c r="X357" s="132"/>
      <c r="Y357" s="133"/>
      <c r="Z357" s="48"/>
    </row>
    <row r="358" spans="2:26" x14ac:dyDescent="0.25">
      <c r="B358" s="56"/>
      <c r="C358" s="16" t="s">
        <v>79</v>
      </c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32"/>
      <c r="W358" s="132"/>
      <c r="X358" s="132"/>
      <c r="Y358" s="133"/>
      <c r="Z358" s="48"/>
    </row>
    <row r="359" spans="2:26" x14ac:dyDescent="0.25">
      <c r="B359" s="5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132"/>
      <c r="W359" s="132"/>
      <c r="X359" s="132"/>
      <c r="Y359" s="133"/>
      <c r="Z359" s="48"/>
    </row>
    <row r="360" spans="2:26" ht="15.75" thickBot="1" x14ac:dyDescent="0.3">
      <c r="B360" s="36"/>
      <c r="C360" s="17" t="s">
        <v>81</v>
      </c>
      <c r="D360" s="17">
        <f>D353+D358</f>
        <v>1</v>
      </c>
      <c r="E360" s="17">
        <f>E353+E358</f>
        <v>3</v>
      </c>
      <c r="F360" s="17">
        <f>F353+F358</f>
        <v>3</v>
      </c>
      <c r="G360" s="17">
        <f>G353+G358</f>
        <v>1</v>
      </c>
      <c r="H360" s="17">
        <f>H353+H358</f>
        <v>1</v>
      </c>
      <c r="I360" s="17">
        <f>I353+I358</f>
        <v>1</v>
      </c>
      <c r="J360" s="17">
        <f>J353+J358</f>
        <v>0</v>
      </c>
      <c r="K360" s="17">
        <f>K353+K358</f>
        <v>0</v>
      </c>
      <c r="L360" s="17">
        <f>L353+L358</f>
        <v>0</v>
      </c>
      <c r="M360" s="17">
        <f>M353+M358</f>
        <v>0</v>
      </c>
      <c r="N360" s="17">
        <f>N353+N358</f>
        <v>0</v>
      </c>
      <c r="O360" s="17">
        <f>O353+O358</f>
        <v>0</v>
      </c>
      <c r="P360" s="17">
        <f>P353+P358</f>
        <v>1</v>
      </c>
      <c r="Q360" s="17">
        <f>Q353+Q358</f>
        <v>0</v>
      </c>
      <c r="R360" s="17">
        <f>R353+R358</f>
        <v>1</v>
      </c>
      <c r="S360" s="17">
        <f>S353+S358</f>
        <v>0</v>
      </c>
      <c r="T360" s="17">
        <f>T353+T358</f>
        <v>0</v>
      </c>
      <c r="U360" s="17">
        <f>U353+U358</f>
        <v>0</v>
      </c>
      <c r="V360" s="134">
        <f t="shared" ref="V360:V387" si="195">(H360+N360+Q360)/(F360+N360+Q360+O360)</f>
        <v>0.33333333333333331</v>
      </c>
      <c r="W360" s="134">
        <f t="shared" ref="W360:W387" si="196">(I360+J360*2+K360*3+L360*4)/F360</f>
        <v>0.33333333333333331</v>
      </c>
      <c r="X360" s="134">
        <f t="shared" ref="X360:X387" si="197">V360+W360</f>
        <v>0.66666666666666663</v>
      </c>
      <c r="Y360" s="135">
        <f t="shared" ref="Y360:Y387" si="198">H360/F360</f>
        <v>0.33333333333333331</v>
      </c>
      <c r="Z360" s="48"/>
    </row>
    <row r="361" spans="2:26" x14ac:dyDescent="0.25">
      <c r="V361" s="91"/>
      <c r="W361" s="91"/>
      <c r="X361" s="91"/>
      <c r="Y361" s="91"/>
      <c r="Z361" s="48"/>
    </row>
    <row r="362" spans="2:26" ht="15.75" thickBot="1" x14ac:dyDescent="0.3"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91"/>
      <c r="W362" s="91"/>
      <c r="X362" s="91"/>
      <c r="Y362" s="103"/>
      <c r="Z362" s="48"/>
    </row>
    <row r="363" spans="2:26" ht="18.75" x14ac:dyDescent="0.3">
      <c r="B363" s="58" t="s">
        <v>155</v>
      </c>
      <c r="C363" s="34" t="s">
        <v>78</v>
      </c>
      <c r="D363" s="34" t="s">
        <v>39</v>
      </c>
      <c r="E363" s="34" t="s">
        <v>40</v>
      </c>
      <c r="F363" s="34" t="s">
        <v>0</v>
      </c>
      <c r="G363" s="34" t="s">
        <v>1</v>
      </c>
      <c r="H363" s="34" t="s">
        <v>2</v>
      </c>
      <c r="I363" s="34" t="s">
        <v>8</v>
      </c>
      <c r="J363" s="34" t="s">
        <v>10</v>
      </c>
      <c r="K363" s="34" t="s">
        <v>41</v>
      </c>
      <c r="L363" s="34" t="s">
        <v>42</v>
      </c>
      <c r="M363" s="34" t="s">
        <v>3</v>
      </c>
      <c r="N363" s="34" t="s">
        <v>4</v>
      </c>
      <c r="O363" s="34" t="s">
        <v>43</v>
      </c>
      <c r="P363" s="34" t="s">
        <v>5</v>
      </c>
      <c r="Q363" s="34" t="s">
        <v>44</v>
      </c>
      <c r="R363" s="34" t="s">
        <v>45</v>
      </c>
      <c r="S363" s="34" t="s">
        <v>46</v>
      </c>
      <c r="T363" s="34" t="s">
        <v>47</v>
      </c>
      <c r="U363" s="34" t="s">
        <v>48</v>
      </c>
      <c r="V363" s="95" t="s">
        <v>49</v>
      </c>
      <c r="W363" s="95" t="s">
        <v>50</v>
      </c>
      <c r="X363" s="95" t="s">
        <v>51</v>
      </c>
      <c r="Y363" s="96" t="s">
        <v>52</v>
      </c>
      <c r="Z363" s="48"/>
    </row>
    <row r="364" spans="2:26" ht="18.75" x14ac:dyDescent="0.3">
      <c r="B364" s="59" t="s">
        <v>124</v>
      </c>
      <c r="C364" s="10" t="s">
        <v>67</v>
      </c>
      <c r="D364" s="10">
        <f>'May Update'!C29</f>
        <v>1</v>
      </c>
      <c r="E364" s="10">
        <f>'May Update'!D29</f>
        <v>1</v>
      </c>
      <c r="F364" s="10">
        <f>'May Update'!E29</f>
        <v>1</v>
      </c>
      <c r="G364" s="10">
        <f>'May Update'!F29</f>
        <v>0</v>
      </c>
      <c r="H364" s="10">
        <f>'May Update'!G29</f>
        <v>0</v>
      </c>
      <c r="I364" s="10">
        <f>'May Update'!H29</f>
        <v>0</v>
      </c>
      <c r="J364" s="10">
        <f>'May Update'!I29</f>
        <v>0</v>
      </c>
      <c r="K364" s="10">
        <f>'May Update'!J29</f>
        <v>0</v>
      </c>
      <c r="L364" s="10">
        <f>'May Update'!K29</f>
        <v>0</v>
      </c>
      <c r="M364" s="10">
        <f>'May Update'!L29</f>
        <v>0</v>
      </c>
      <c r="N364" s="10">
        <f>'May Update'!M29</f>
        <v>0</v>
      </c>
      <c r="O364" s="10">
        <f>'May Update'!N29</f>
        <v>0</v>
      </c>
      <c r="P364" s="10">
        <f>'May Update'!O29</f>
        <v>0</v>
      </c>
      <c r="Q364" s="10">
        <f>'May Update'!P29</f>
        <v>0</v>
      </c>
      <c r="R364" s="10">
        <f>'May Update'!Q29</f>
        <v>0</v>
      </c>
      <c r="S364" s="10">
        <f>'May Update'!R29</f>
        <v>0</v>
      </c>
      <c r="T364" s="10">
        <f>'May Update'!S29</f>
        <v>0</v>
      </c>
      <c r="U364" s="10">
        <f>'May Update'!T29</f>
        <v>0</v>
      </c>
      <c r="V364" s="71">
        <f t="shared" si="195"/>
        <v>0</v>
      </c>
      <c r="W364" s="71">
        <f t="shared" si="196"/>
        <v>0</v>
      </c>
      <c r="X364" s="71">
        <f t="shared" si="197"/>
        <v>0</v>
      </c>
      <c r="Y364" s="72">
        <f t="shared" si="198"/>
        <v>0</v>
      </c>
      <c r="Z364" s="48"/>
    </row>
    <row r="365" spans="2:26" ht="18.75" x14ac:dyDescent="0.3">
      <c r="B365" s="59"/>
      <c r="C365" s="10" t="s">
        <v>68</v>
      </c>
      <c r="D365" s="10">
        <f>'June Update'!C35</f>
        <v>2</v>
      </c>
      <c r="E365" s="10">
        <f>'June Update'!D35</f>
        <v>7</v>
      </c>
      <c r="F365" s="10">
        <f>'June Update'!E35</f>
        <v>5</v>
      </c>
      <c r="G365" s="10">
        <f>'June Update'!F35</f>
        <v>1</v>
      </c>
      <c r="H365" s="10">
        <f>'June Update'!G35</f>
        <v>1</v>
      </c>
      <c r="I365" s="10">
        <f>'June Update'!H35</f>
        <v>1</v>
      </c>
      <c r="J365" s="10">
        <f>'June Update'!I35</f>
        <v>0</v>
      </c>
      <c r="K365" s="10">
        <f>'June Update'!J35</f>
        <v>0</v>
      </c>
      <c r="L365" s="10">
        <f>'June Update'!K35</f>
        <v>0</v>
      </c>
      <c r="M365" s="10">
        <f>'June Update'!L35</f>
        <v>0</v>
      </c>
      <c r="N365" s="10">
        <f>'June Update'!M35</f>
        <v>2</v>
      </c>
      <c r="O365" s="10">
        <f>'June Update'!N35</f>
        <v>0</v>
      </c>
      <c r="P365" s="10">
        <f>'June Update'!O35</f>
        <v>1</v>
      </c>
      <c r="Q365" s="10">
        <f>'June Update'!P35</f>
        <v>0</v>
      </c>
      <c r="R365" s="10">
        <f>'June Update'!Q35</f>
        <v>0</v>
      </c>
      <c r="S365" s="10">
        <f>'June Update'!R35</f>
        <v>0</v>
      </c>
      <c r="T365" s="10">
        <f>'June Update'!S35</f>
        <v>0</v>
      </c>
      <c r="U365" s="10">
        <f>'June Update'!T35</f>
        <v>0</v>
      </c>
      <c r="V365" s="71">
        <f t="shared" si="195"/>
        <v>0.42857142857142855</v>
      </c>
      <c r="W365" s="71">
        <f t="shared" si="196"/>
        <v>0.2</v>
      </c>
      <c r="X365" s="71">
        <f t="shared" si="197"/>
        <v>0.62857142857142856</v>
      </c>
      <c r="Y365" s="72">
        <f t="shared" si="198"/>
        <v>0.2</v>
      </c>
      <c r="Z365" s="48"/>
    </row>
    <row r="366" spans="2:26" x14ac:dyDescent="0.25">
      <c r="B366" s="56"/>
      <c r="C366" s="10" t="s">
        <v>70</v>
      </c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32"/>
      <c r="W366" s="132"/>
      <c r="X366" s="132"/>
      <c r="Y366" s="133"/>
      <c r="Z366" s="48"/>
    </row>
    <row r="367" spans="2:26" x14ac:dyDescent="0.25">
      <c r="B367" s="56"/>
      <c r="C367" s="16" t="s">
        <v>78</v>
      </c>
      <c r="D367" s="16">
        <f t="shared" ref="D367:U367" si="199">SUM(D364:D366)</f>
        <v>3</v>
      </c>
      <c r="E367" s="16">
        <f t="shared" si="199"/>
        <v>8</v>
      </c>
      <c r="F367" s="16">
        <f t="shared" si="199"/>
        <v>6</v>
      </c>
      <c r="G367" s="16">
        <f t="shared" si="199"/>
        <v>1</v>
      </c>
      <c r="H367" s="16">
        <f t="shared" si="199"/>
        <v>1</v>
      </c>
      <c r="I367" s="16">
        <f t="shared" si="199"/>
        <v>1</v>
      </c>
      <c r="J367" s="16">
        <f t="shared" si="199"/>
        <v>0</v>
      </c>
      <c r="K367" s="16">
        <f t="shared" si="199"/>
        <v>0</v>
      </c>
      <c r="L367" s="16">
        <f t="shared" si="199"/>
        <v>0</v>
      </c>
      <c r="M367" s="16">
        <f t="shared" si="199"/>
        <v>0</v>
      </c>
      <c r="N367" s="16">
        <f t="shared" si="199"/>
        <v>2</v>
      </c>
      <c r="O367" s="16">
        <f t="shared" si="199"/>
        <v>0</v>
      </c>
      <c r="P367" s="16">
        <f t="shared" si="199"/>
        <v>1</v>
      </c>
      <c r="Q367" s="16">
        <f t="shared" si="199"/>
        <v>0</v>
      </c>
      <c r="R367" s="16">
        <f t="shared" si="199"/>
        <v>0</v>
      </c>
      <c r="S367" s="16">
        <f t="shared" si="199"/>
        <v>0</v>
      </c>
      <c r="T367" s="16">
        <f t="shared" si="199"/>
        <v>0</v>
      </c>
      <c r="U367" s="16">
        <f t="shared" si="199"/>
        <v>0</v>
      </c>
      <c r="V367" s="132">
        <f t="shared" si="195"/>
        <v>0.375</v>
      </c>
      <c r="W367" s="132">
        <f t="shared" si="196"/>
        <v>0.16666666666666666</v>
      </c>
      <c r="X367" s="132">
        <f t="shared" si="197"/>
        <v>0.54166666666666663</v>
      </c>
      <c r="Y367" s="133">
        <f t="shared" si="198"/>
        <v>0.16666666666666666</v>
      </c>
      <c r="Z367" s="48"/>
    </row>
    <row r="368" spans="2:26" x14ac:dyDescent="0.25">
      <c r="B368" s="5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32"/>
      <c r="W368" s="132"/>
      <c r="X368" s="132"/>
      <c r="Y368" s="133"/>
      <c r="Z368" s="48"/>
    </row>
    <row r="369" spans="2:27" x14ac:dyDescent="0.25">
      <c r="B369" s="56"/>
      <c r="C369" s="16" t="s">
        <v>79</v>
      </c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32"/>
      <c r="W369" s="132"/>
      <c r="X369" s="132"/>
      <c r="Y369" s="133"/>
      <c r="Z369" s="48"/>
    </row>
    <row r="370" spans="2:27" x14ac:dyDescent="0.25">
      <c r="B370" s="56"/>
      <c r="C370" s="10" t="s">
        <v>111</v>
      </c>
      <c r="D370" s="10">
        <v>1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71">
        <v>0</v>
      </c>
      <c r="W370" s="71">
        <v>0</v>
      </c>
      <c r="X370" s="71">
        <f t="shared" ref="X370" si="200">V370+W370</f>
        <v>0</v>
      </c>
      <c r="Y370" s="72">
        <v>0</v>
      </c>
      <c r="Z370" s="48"/>
    </row>
    <row r="371" spans="2:27" x14ac:dyDescent="0.25">
      <c r="B371" s="56"/>
      <c r="C371" s="10" t="s">
        <v>77</v>
      </c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32"/>
      <c r="W371" s="132"/>
      <c r="X371" s="132"/>
      <c r="Y371" s="133"/>
      <c r="Z371" s="48"/>
    </row>
    <row r="372" spans="2:27" x14ac:dyDescent="0.25">
      <c r="B372" s="56"/>
      <c r="C372" s="16" t="s">
        <v>79</v>
      </c>
      <c r="D372" s="16">
        <f>SUM(D370:D371)</f>
        <v>1</v>
      </c>
      <c r="E372" s="16">
        <f>SUM(E370:E371)</f>
        <v>0</v>
      </c>
      <c r="F372" s="16">
        <f>SUM(F370:F371)</f>
        <v>0</v>
      </c>
      <c r="G372" s="16">
        <f>SUM(G370:G371)</f>
        <v>0</v>
      </c>
      <c r="H372" s="16">
        <f>SUM(H370:H371)</f>
        <v>0</v>
      </c>
      <c r="I372" s="16">
        <f>SUM(I370:I371)</f>
        <v>0</v>
      </c>
      <c r="J372" s="16">
        <f>SUM(J370:J371)</f>
        <v>0</v>
      </c>
      <c r="K372" s="16">
        <f>SUM(K370:K371)</f>
        <v>0</v>
      </c>
      <c r="L372" s="16">
        <f>SUM(L370:L371)</f>
        <v>0</v>
      </c>
      <c r="M372" s="16">
        <f>SUM(M370:M371)</f>
        <v>0</v>
      </c>
      <c r="N372" s="16">
        <f>SUM(N370:N371)</f>
        <v>0</v>
      </c>
      <c r="O372" s="16">
        <f>SUM(O370:O371)</f>
        <v>0</v>
      </c>
      <c r="P372" s="16">
        <f>SUM(P370:P371)</f>
        <v>0</v>
      </c>
      <c r="Q372" s="16">
        <f>SUM(Q370:Q371)</f>
        <v>0</v>
      </c>
      <c r="R372" s="16">
        <f>SUM(R370:R371)</f>
        <v>0</v>
      </c>
      <c r="S372" s="16">
        <f>SUM(S370:S371)</f>
        <v>0</v>
      </c>
      <c r="T372" s="16">
        <f>SUM(T370:T371)</f>
        <v>0</v>
      </c>
      <c r="U372" s="16">
        <f>SUM(U370:U371)</f>
        <v>0</v>
      </c>
      <c r="V372" s="132">
        <v>0</v>
      </c>
      <c r="W372" s="132">
        <v>0</v>
      </c>
      <c r="X372" s="132">
        <v>0</v>
      </c>
      <c r="Y372" s="133">
        <v>0</v>
      </c>
      <c r="Z372" s="48"/>
    </row>
    <row r="373" spans="2:27" x14ac:dyDescent="0.25">
      <c r="B373" s="5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132"/>
      <c r="W373" s="132"/>
      <c r="X373" s="132"/>
      <c r="Y373" s="133"/>
      <c r="Z373" s="48"/>
    </row>
    <row r="374" spans="2:27" ht="15.75" thickBot="1" x14ac:dyDescent="0.3">
      <c r="B374" s="36"/>
      <c r="C374" s="17" t="s">
        <v>81</v>
      </c>
      <c r="D374" s="17">
        <f>D367+D372</f>
        <v>4</v>
      </c>
      <c r="E374" s="17">
        <f>E367+E372</f>
        <v>8</v>
      </c>
      <c r="F374" s="17">
        <f>F367+F372</f>
        <v>6</v>
      </c>
      <c r="G374" s="17">
        <f>G367+G372</f>
        <v>1</v>
      </c>
      <c r="H374" s="17">
        <f>H367+H372</f>
        <v>1</v>
      </c>
      <c r="I374" s="17">
        <f>I367+I372</f>
        <v>1</v>
      </c>
      <c r="J374" s="17">
        <f>J367+J372</f>
        <v>0</v>
      </c>
      <c r="K374" s="17">
        <f>K367+K372</f>
        <v>0</v>
      </c>
      <c r="L374" s="17">
        <f>L367+L372</f>
        <v>0</v>
      </c>
      <c r="M374" s="17">
        <f>M367+M372</f>
        <v>0</v>
      </c>
      <c r="N374" s="17">
        <f>N367+N372</f>
        <v>2</v>
      </c>
      <c r="O374" s="17">
        <f>O367+O372</f>
        <v>0</v>
      </c>
      <c r="P374" s="17">
        <f>P367+P372</f>
        <v>1</v>
      </c>
      <c r="Q374" s="17">
        <f>Q367+Q372</f>
        <v>0</v>
      </c>
      <c r="R374" s="17">
        <f>R367+R372</f>
        <v>0</v>
      </c>
      <c r="S374" s="17">
        <f>S367+S372</f>
        <v>0</v>
      </c>
      <c r="T374" s="17">
        <f>T367+T372</f>
        <v>0</v>
      </c>
      <c r="U374" s="17">
        <f>U367+U372</f>
        <v>0</v>
      </c>
      <c r="V374" s="134">
        <f t="shared" si="195"/>
        <v>0.375</v>
      </c>
      <c r="W374" s="134">
        <f t="shared" si="196"/>
        <v>0.16666666666666666</v>
      </c>
      <c r="X374" s="134">
        <f t="shared" si="197"/>
        <v>0.54166666666666663</v>
      </c>
      <c r="Y374" s="135">
        <f t="shared" si="198"/>
        <v>0.16666666666666666</v>
      </c>
      <c r="Z374" s="48"/>
    </row>
    <row r="375" spans="2:27" x14ac:dyDescent="0.25"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91"/>
      <c r="W375" s="91"/>
      <c r="X375" s="91"/>
      <c r="Y375" s="91"/>
      <c r="Z375" s="48"/>
    </row>
    <row r="376" spans="2:27" ht="15.75" thickBot="1" x14ac:dyDescent="0.3"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91"/>
      <c r="W376" s="91"/>
      <c r="X376" s="91"/>
      <c r="Y376" s="103"/>
      <c r="Z376" s="48"/>
    </row>
    <row r="377" spans="2:27" ht="18.75" x14ac:dyDescent="0.3">
      <c r="B377" s="58" t="s">
        <v>7</v>
      </c>
      <c r="C377" s="34" t="s">
        <v>78</v>
      </c>
      <c r="D377" s="34" t="s">
        <v>39</v>
      </c>
      <c r="E377" s="34" t="s">
        <v>40</v>
      </c>
      <c r="F377" s="34" t="s">
        <v>0</v>
      </c>
      <c r="G377" s="34" t="s">
        <v>1</v>
      </c>
      <c r="H377" s="34" t="s">
        <v>2</v>
      </c>
      <c r="I377" s="34" t="s">
        <v>8</v>
      </c>
      <c r="J377" s="34" t="s">
        <v>10</v>
      </c>
      <c r="K377" s="34" t="s">
        <v>41</v>
      </c>
      <c r="L377" s="34" t="s">
        <v>42</v>
      </c>
      <c r="M377" s="34" t="s">
        <v>3</v>
      </c>
      <c r="N377" s="34" t="s">
        <v>4</v>
      </c>
      <c r="O377" s="34" t="s">
        <v>43</v>
      </c>
      <c r="P377" s="34" t="s">
        <v>5</v>
      </c>
      <c r="Q377" s="34" t="s">
        <v>44</v>
      </c>
      <c r="R377" s="34" t="s">
        <v>45</v>
      </c>
      <c r="S377" s="34" t="s">
        <v>46</v>
      </c>
      <c r="T377" s="34" t="s">
        <v>47</v>
      </c>
      <c r="U377" s="34" t="s">
        <v>48</v>
      </c>
      <c r="V377" s="95" t="s">
        <v>49</v>
      </c>
      <c r="W377" s="95" t="s">
        <v>50</v>
      </c>
      <c r="X377" s="95" t="s">
        <v>51</v>
      </c>
      <c r="Y377" s="96" t="s">
        <v>52</v>
      </c>
      <c r="Z377" s="48"/>
    </row>
    <row r="378" spans="2:27" ht="15" customHeight="1" x14ac:dyDescent="0.3">
      <c r="B378" s="59" t="s">
        <v>85</v>
      </c>
      <c r="C378" s="10" t="s">
        <v>67</v>
      </c>
      <c r="D378" s="10">
        <f>'May Update'!C30</f>
        <v>7</v>
      </c>
      <c r="E378" s="10">
        <f>'May Update'!D30</f>
        <v>23</v>
      </c>
      <c r="F378" s="10">
        <f>'May Update'!E30</f>
        <v>19</v>
      </c>
      <c r="G378" s="10">
        <f>'May Update'!F30</f>
        <v>6</v>
      </c>
      <c r="H378" s="10">
        <f>'May Update'!G30</f>
        <v>4</v>
      </c>
      <c r="I378" s="10">
        <f>'May Update'!H30</f>
        <v>4</v>
      </c>
      <c r="J378" s="10">
        <f>'May Update'!I30</f>
        <v>0</v>
      </c>
      <c r="K378" s="10">
        <f>'May Update'!J30</f>
        <v>0</v>
      </c>
      <c r="L378" s="10">
        <f>'May Update'!K30</f>
        <v>0</v>
      </c>
      <c r="M378" s="10">
        <f>'May Update'!L30</f>
        <v>3</v>
      </c>
      <c r="N378" s="10">
        <f>'May Update'!M30</f>
        <v>2</v>
      </c>
      <c r="O378" s="10">
        <f>'May Update'!N30</f>
        <v>0</v>
      </c>
      <c r="P378" s="10">
        <f>'May Update'!O30</f>
        <v>6</v>
      </c>
      <c r="Q378" s="10">
        <f>'May Update'!P30</f>
        <v>2</v>
      </c>
      <c r="R378" s="10">
        <f>'May Update'!Q30</f>
        <v>0</v>
      </c>
      <c r="S378" s="10">
        <f>'May Update'!R30</f>
        <v>0</v>
      </c>
      <c r="T378" s="10">
        <f>'May Update'!S30</f>
        <v>3</v>
      </c>
      <c r="U378" s="10">
        <f>'May Update'!T30</f>
        <v>0</v>
      </c>
      <c r="V378" s="71">
        <f t="shared" si="195"/>
        <v>0.34782608695652173</v>
      </c>
      <c r="W378" s="71">
        <f t="shared" si="196"/>
        <v>0.21052631578947367</v>
      </c>
      <c r="X378" s="71">
        <f t="shared" si="197"/>
        <v>0.5583524027459954</v>
      </c>
      <c r="Y378" s="72">
        <f t="shared" si="198"/>
        <v>0.21052631578947367</v>
      </c>
      <c r="Z378" s="48"/>
    </row>
    <row r="379" spans="2:27" ht="15" customHeight="1" x14ac:dyDescent="0.25">
      <c r="B379" s="56"/>
      <c r="C379" s="10" t="s">
        <v>68</v>
      </c>
      <c r="D379" s="10">
        <f>'June Update'!C36</f>
        <v>3</v>
      </c>
      <c r="E379" s="10">
        <f>'June Update'!D36</f>
        <v>12</v>
      </c>
      <c r="F379" s="10">
        <f>'June Update'!E36</f>
        <v>10</v>
      </c>
      <c r="G379" s="10">
        <f>'June Update'!F36</f>
        <v>0</v>
      </c>
      <c r="H379" s="10">
        <f>'June Update'!G36</f>
        <v>2</v>
      </c>
      <c r="I379" s="10">
        <f>'June Update'!H36</f>
        <v>2</v>
      </c>
      <c r="J379" s="10">
        <f>'June Update'!I36</f>
        <v>0</v>
      </c>
      <c r="K379" s="10">
        <f>'June Update'!J36</f>
        <v>0</v>
      </c>
      <c r="L379" s="10">
        <f>'June Update'!K36</f>
        <v>0</v>
      </c>
      <c r="M379" s="10">
        <f>'June Update'!L36</f>
        <v>2</v>
      </c>
      <c r="N379" s="10">
        <f>'June Update'!M36</f>
        <v>0</v>
      </c>
      <c r="O379" s="10">
        <f>'June Update'!N36</f>
        <v>0</v>
      </c>
      <c r="P379" s="10">
        <f>'June Update'!O36</f>
        <v>3</v>
      </c>
      <c r="Q379" s="10">
        <f>'June Update'!P36</f>
        <v>1</v>
      </c>
      <c r="R379" s="10">
        <f>'June Update'!Q36</f>
        <v>0</v>
      </c>
      <c r="S379" s="10">
        <f>'June Update'!R36</f>
        <v>1</v>
      </c>
      <c r="T379" s="10">
        <f>'June Update'!S36</f>
        <v>1</v>
      </c>
      <c r="U379" s="10">
        <f>'June Update'!T36</f>
        <v>0</v>
      </c>
      <c r="V379" s="71">
        <f t="shared" si="195"/>
        <v>0.27272727272727271</v>
      </c>
      <c r="W379" s="71">
        <f t="shared" si="196"/>
        <v>0.2</v>
      </c>
      <c r="X379" s="71">
        <f t="shared" si="197"/>
        <v>0.47272727272727272</v>
      </c>
      <c r="Y379" s="72">
        <f t="shared" si="198"/>
        <v>0.2</v>
      </c>
      <c r="Z379" s="48"/>
    </row>
    <row r="380" spans="2:27" x14ac:dyDescent="0.25">
      <c r="B380" s="56"/>
      <c r="C380" s="10" t="s">
        <v>70</v>
      </c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32"/>
      <c r="W380" s="132"/>
      <c r="X380" s="132"/>
      <c r="Y380" s="133"/>
      <c r="Z380" s="48"/>
    </row>
    <row r="381" spans="2:27" x14ac:dyDescent="0.25">
      <c r="B381" s="56"/>
      <c r="C381" s="16" t="s">
        <v>78</v>
      </c>
      <c r="D381" s="16">
        <f t="shared" ref="D381:U381" si="201">SUM(D378:D380)</f>
        <v>10</v>
      </c>
      <c r="E381" s="16">
        <f t="shared" si="201"/>
        <v>35</v>
      </c>
      <c r="F381" s="16">
        <f t="shared" si="201"/>
        <v>29</v>
      </c>
      <c r="G381" s="16">
        <f t="shared" si="201"/>
        <v>6</v>
      </c>
      <c r="H381" s="16">
        <f t="shared" si="201"/>
        <v>6</v>
      </c>
      <c r="I381" s="16">
        <f t="shared" si="201"/>
        <v>6</v>
      </c>
      <c r="J381" s="16">
        <f t="shared" si="201"/>
        <v>0</v>
      </c>
      <c r="K381" s="16">
        <f t="shared" si="201"/>
        <v>0</v>
      </c>
      <c r="L381" s="16">
        <f t="shared" si="201"/>
        <v>0</v>
      </c>
      <c r="M381" s="16">
        <f t="shared" si="201"/>
        <v>5</v>
      </c>
      <c r="N381" s="16">
        <f t="shared" si="201"/>
        <v>2</v>
      </c>
      <c r="O381" s="16">
        <f t="shared" si="201"/>
        <v>0</v>
      </c>
      <c r="P381" s="16">
        <f t="shared" si="201"/>
        <v>9</v>
      </c>
      <c r="Q381" s="16">
        <f t="shared" si="201"/>
        <v>3</v>
      </c>
      <c r="R381" s="16">
        <f t="shared" si="201"/>
        <v>0</v>
      </c>
      <c r="S381" s="16">
        <f t="shared" si="201"/>
        <v>1</v>
      </c>
      <c r="T381" s="16">
        <f t="shared" si="201"/>
        <v>4</v>
      </c>
      <c r="U381" s="16">
        <f t="shared" si="201"/>
        <v>0</v>
      </c>
      <c r="V381" s="132">
        <f t="shared" si="195"/>
        <v>0.3235294117647059</v>
      </c>
      <c r="W381" s="132">
        <f t="shared" si="196"/>
        <v>0.20689655172413793</v>
      </c>
      <c r="X381" s="132">
        <f t="shared" si="197"/>
        <v>0.53042596348884385</v>
      </c>
      <c r="Y381" s="133">
        <f t="shared" si="198"/>
        <v>0.20689655172413793</v>
      </c>
      <c r="Z381" s="48"/>
      <c r="AA381" t="s">
        <v>35</v>
      </c>
    </row>
    <row r="382" spans="2:27" x14ac:dyDescent="0.25">
      <c r="B382" s="5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32"/>
      <c r="W382" s="132"/>
      <c r="X382" s="132"/>
      <c r="Y382" s="133"/>
      <c r="Z382" s="48"/>
    </row>
    <row r="383" spans="2:27" x14ac:dyDescent="0.25">
      <c r="B383" s="56"/>
      <c r="C383" s="16" t="s">
        <v>79</v>
      </c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32"/>
      <c r="W383" s="132"/>
      <c r="X383" s="132"/>
      <c r="Y383" s="133"/>
      <c r="Z383" s="48"/>
    </row>
    <row r="384" spans="2:27" x14ac:dyDescent="0.25">
      <c r="B384" s="56"/>
      <c r="C384" s="10" t="s">
        <v>77</v>
      </c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32"/>
      <c r="W384" s="132"/>
      <c r="X384" s="132"/>
      <c r="Y384" s="133"/>
      <c r="Z384" s="48"/>
    </row>
    <row r="385" spans="2:26" x14ac:dyDescent="0.25">
      <c r="B385" s="56"/>
      <c r="C385" s="41" t="s">
        <v>79</v>
      </c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37"/>
      <c r="W385" s="137"/>
      <c r="X385" s="137"/>
      <c r="Y385" s="138"/>
      <c r="Z385" s="48"/>
    </row>
    <row r="386" spans="2:26" x14ac:dyDescent="0.25">
      <c r="B386" s="56"/>
      <c r="C386" s="6"/>
      <c r="V386" s="132"/>
      <c r="W386" s="132"/>
      <c r="X386" s="132"/>
      <c r="Y386" s="133"/>
      <c r="Z386" s="48"/>
    </row>
    <row r="387" spans="2:26" ht="15.75" thickBot="1" x14ac:dyDescent="0.3">
      <c r="B387" s="36"/>
      <c r="C387" s="17" t="s">
        <v>81</v>
      </c>
      <c r="D387" s="17">
        <f>D381+D385</f>
        <v>10</v>
      </c>
      <c r="E387" s="17">
        <f>E381+E385</f>
        <v>35</v>
      </c>
      <c r="F387" s="17">
        <f>F381+F385</f>
        <v>29</v>
      </c>
      <c r="G387" s="17">
        <f>G381+G385</f>
        <v>6</v>
      </c>
      <c r="H387" s="17">
        <f>H381+H385</f>
        <v>6</v>
      </c>
      <c r="I387" s="17">
        <f>I381+I385</f>
        <v>6</v>
      </c>
      <c r="J387" s="17">
        <f>J381+J385</f>
        <v>0</v>
      </c>
      <c r="K387" s="17">
        <f>K381+K385</f>
        <v>0</v>
      </c>
      <c r="L387" s="17">
        <f>L381+L385</f>
        <v>0</v>
      </c>
      <c r="M387" s="17">
        <f>M381+M385</f>
        <v>5</v>
      </c>
      <c r="N387" s="17">
        <f>N381+N385</f>
        <v>2</v>
      </c>
      <c r="O387" s="17">
        <f>O381+O385</f>
        <v>0</v>
      </c>
      <c r="P387" s="17">
        <f>P381+P385</f>
        <v>9</v>
      </c>
      <c r="Q387" s="17">
        <f>Q381+Q385</f>
        <v>3</v>
      </c>
      <c r="R387" s="17">
        <f>R381+R385</f>
        <v>0</v>
      </c>
      <c r="S387" s="17">
        <f>S381+S385</f>
        <v>1</v>
      </c>
      <c r="T387" s="17">
        <f>T381+T385</f>
        <v>4</v>
      </c>
      <c r="U387" s="17">
        <f>U381+U385</f>
        <v>0</v>
      </c>
      <c r="V387" s="134">
        <f t="shared" si="195"/>
        <v>0.3235294117647059</v>
      </c>
      <c r="W387" s="134">
        <f t="shared" si="196"/>
        <v>0.20689655172413793</v>
      </c>
      <c r="X387" s="134">
        <f t="shared" si="197"/>
        <v>0.53042596348884385</v>
      </c>
      <c r="Y387" s="135">
        <f t="shared" si="198"/>
        <v>0.20689655172413793</v>
      </c>
      <c r="Z387" s="48"/>
    </row>
    <row r="388" spans="2:26" x14ac:dyDescent="0.25"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91"/>
      <c r="W388" s="91"/>
      <c r="X388" s="91"/>
      <c r="Y388" s="91"/>
      <c r="Z388" s="48"/>
    </row>
    <row r="389" spans="2:26" ht="15.75" thickBot="1" x14ac:dyDescent="0.3">
      <c r="V389" s="102"/>
      <c r="W389" s="102"/>
      <c r="X389" s="102"/>
      <c r="Y389" s="102"/>
    </row>
    <row r="390" spans="2:26" ht="18.75" x14ac:dyDescent="0.3">
      <c r="B390" s="58" t="s">
        <v>71</v>
      </c>
      <c r="C390" s="34" t="s">
        <v>78</v>
      </c>
      <c r="D390" s="34" t="s">
        <v>39</v>
      </c>
      <c r="E390" s="34" t="s">
        <v>40</v>
      </c>
      <c r="F390" s="34" t="s">
        <v>0</v>
      </c>
      <c r="G390" s="34" t="s">
        <v>1</v>
      </c>
      <c r="H390" s="34" t="s">
        <v>2</v>
      </c>
      <c r="I390" s="34" t="s">
        <v>8</v>
      </c>
      <c r="J390" s="34" t="s">
        <v>10</v>
      </c>
      <c r="K390" s="34" t="s">
        <v>41</v>
      </c>
      <c r="L390" s="34" t="s">
        <v>42</v>
      </c>
      <c r="M390" s="34" t="s">
        <v>3</v>
      </c>
      <c r="N390" s="34" t="s">
        <v>4</v>
      </c>
      <c r="O390" s="34" t="s">
        <v>43</v>
      </c>
      <c r="P390" s="34" t="s">
        <v>5</v>
      </c>
      <c r="Q390" s="34" t="s">
        <v>44</v>
      </c>
      <c r="R390" s="34" t="s">
        <v>45</v>
      </c>
      <c r="S390" s="34" t="s">
        <v>46</v>
      </c>
      <c r="T390" s="34" t="s">
        <v>47</v>
      </c>
      <c r="U390" s="34" t="s">
        <v>48</v>
      </c>
      <c r="V390" s="34" t="s">
        <v>49</v>
      </c>
      <c r="W390" s="34" t="s">
        <v>50</v>
      </c>
      <c r="X390" s="34" t="s">
        <v>51</v>
      </c>
      <c r="Y390" s="61" t="s">
        <v>52</v>
      </c>
    </row>
    <row r="391" spans="2:26" ht="18.75" x14ac:dyDescent="0.3">
      <c r="B391" s="59">
        <v>2026</v>
      </c>
      <c r="C391" s="10" t="s">
        <v>67</v>
      </c>
      <c r="D391" s="10">
        <f>D5+D23+D41+D60+D122+D139+D181+D199+D217+D236+D255+D273+D292+D334+D79+D364+D378</f>
        <v>95</v>
      </c>
      <c r="E391" s="10">
        <f>E5+E23+E41+E60+E122+E139+E181+E199+E217+E236+E255+E273+E292+E334+E79+E364+E378</f>
        <v>330</v>
      </c>
      <c r="F391" s="10">
        <f>F5+F23+F41+F60+F122+F139+F181+F199+F217+F236+F255+F273+F292+F334+F79+F364+F378</f>
        <v>255</v>
      </c>
      <c r="G391" s="10">
        <f>G5+G23+G41+G60+G122+G139+G181+G199+G217+G236+G255+G273+G292+G334+G79+G364+G378</f>
        <v>73</v>
      </c>
      <c r="H391" s="10">
        <f>H5+H23+H41+H60+H122+H139+H181+H199+H217+H236+H255+H273+H292+H334+H79+H364+H378</f>
        <v>84</v>
      </c>
      <c r="I391" s="10">
        <f>I5+I23+I41+I60+I122+I139+I181+I199+I217+I236+I255+I273+I292+I334+I79+I364+I378</f>
        <v>65</v>
      </c>
      <c r="J391" s="10">
        <f>J5+J23+J41+J60+J122+J139+J181+J199+J217+J236+J255+J273+J292+J334+J79+J364+J378</f>
        <v>15</v>
      </c>
      <c r="K391" s="10">
        <f>K5+K23+K41+K60+K122+K139+K181+K199+K217+K236+K255+K273+K292+K334+K79+K364+K378</f>
        <v>0</v>
      </c>
      <c r="L391" s="10">
        <f>L5+L23+L41+L60+L122+L139+L181+L199+L217+L236+L255+L273+L292+L334+L79+L364+L378</f>
        <v>4</v>
      </c>
      <c r="M391" s="10">
        <f>M5+M23+M41+M60+M122+M139+M181+M199+M217+M236+M255+M273+M292+M334+M79+M364+M378</f>
        <v>60</v>
      </c>
      <c r="N391" s="10">
        <f>N5+N23+N41+N60+N122+N139+N181+N199+N217+N236+N255+N273+N292+N334+N79+N364+N378</f>
        <v>53</v>
      </c>
      <c r="O391" s="10">
        <f>O5+O23+O41+O60+O122+O139+O181+O199+O217+O236+O255+O273+O292+O334+O79+O364+O378</f>
        <v>2</v>
      </c>
      <c r="P391" s="10">
        <f>P5+P23+P41+P60+P122+P139+P181+P199+P217+P236+P255+P273+P292+P334+P79+P364+P378</f>
        <v>53</v>
      </c>
      <c r="Q391" s="10">
        <f>Q5+Q23+Q41+Q60+Q122+Q139+Q181+Q199+Q217+Q236+Q255+Q273+Q292+Q334+Q79+Q364+Q378</f>
        <v>16</v>
      </c>
      <c r="R391" s="10">
        <f>R5+R23+R41+R60+R122+R139+R181+R199+R217+R236+R255+R273+R292+R334+R79+R364+R378</f>
        <v>10</v>
      </c>
      <c r="S391" s="10">
        <f>S5+S23+S41+S60+S122+S139+S181+S199+S217+S236+S255+S273+S292+S334+S79+S364+S378</f>
        <v>16</v>
      </c>
      <c r="T391" s="10">
        <f>T5+T23+T41+T60+T122+T139+T181+T199+T217+T236+T255+T273+T292+T334+T79+T364+T378</f>
        <v>17</v>
      </c>
      <c r="U391" s="10">
        <f>U5+U23+U41+U60+U122+U139+U181+U199+U217+U236+U255+U273+U292+U334+U79+U364+U378</f>
        <v>1</v>
      </c>
      <c r="V391" s="32">
        <f t="shared" ref="V391:V406" si="202">(H391+N391+Q391)/(F391+N391+Q391+O391)</f>
        <v>0.46932515337423314</v>
      </c>
      <c r="W391" s="32">
        <f t="shared" ref="W391:W406" si="203">(I391+J391*2+K391*3+L391*4)/F391</f>
        <v>0.43529411764705883</v>
      </c>
      <c r="X391" s="32">
        <f t="shared" ref="X391:X406" si="204">V391+W391</f>
        <v>0.90461927102129192</v>
      </c>
      <c r="Y391" s="142">
        <f t="shared" ref="Y391:Y406" si="205">H391/F391</f>
        <v>0.32941176470588235</v>
      </c>
    </row>
    <row r="392" spans="2:26" ht="15" customHeight="1" x14ac:dyDescent="0.25">
      <c r="B392" s="56" t="s">
        <v>101</v>
      </c>
      <c r="C392" s="10" t="s">
        <v>68</v>
      </c>
      <c r="D392" s="10">
        <f>D6+D24+D42+D61+D351+D110+D123+D140+D169+D182+D200+D218+D237+D256+D274+D293+D321+D335+D80+D365+D379</f>
        <v>79</v>
      </c>
      <c r="E392" s="10">
        <f>E6+E24+E42+E61+E351+E110+E123+E140+E169+E182+E200+E218+E237+E256+E274+E293+E321+E335+E80+E365+E379</f>
        <v>260</v>
      </c>
      <c r="F392" s="10">
        <f>F6+F24+F42+F61+F351+F110+F123+F140+F169+F182+F200+F218+F237+F256+F274+F293+F321+F335+F80+F365+F379</f>
        <v>209</v>
      </c>
      <c r="G392" s="10">
        <f>G6+G24+G42+G61+G351+G110+G123+G140+G169+G182+G200+G218+G237+G256+G274+G293+G321+G335+G80+G365+G379</f>
        <v>42</v>
      </c>
      <c r="H392" s="10">
        <f>H6+H24+H42+H61+H351+H110+H123+H140+H169+H182+H200+H218+H237+H256+H274+H293+H321+H335+H80+H365+H379</f>
        <v>57</v>
      </c>
      <c r="I392" s="10">
        <f>I6+I24+I42+I61+I351+I110+I123+I140+I169+I182+I200+I218+I237+I256+I274+I293+I321+I335+I80+I365+I379</f>
        <v>46</v>
      </c>
      <c r="J392" s="10">
        <f>J6+J24+J42+J61+J351+J110+J123+J140+J169+J182+J200+J218+J237+J256+J274+J293+J321+J335+J80+J365+J379</f>
        <v>8</v>
      </c>
      <c r="K392" s="10">
        <f>K6+K24+K42+K61+K351+K110+K123+K140+K169+K182+K200+K218+K237+K256+K274+K293+K321+K335+K80+K365+K379</f>
        <v>1</v>
      </c>
      <c r="L392" s="10">
        <f>L6+L24+L42+L61+L351+L110+L123+L140+L169+L182+L200+L218+L237+L256+L274+L293+L321+L335+L80+L365+L379</f>
        <v>2</v>
      </c>
      <c r="M392" s="10">
        <f>M6+M24+M42+M61+M351+M110+M123+M140+M169+M182+M200+M218+M237+M256+M274+M293+M321+M335+M80+M365+M379</f>
        <v>40</v>
      </c>
      <c r="N392" s="10">
        <f>N6+N24+N42+N61+N351+N110+N123+N140+N169+N182+N200+N218+N237+N256+N274+N293+N321+N335+N80+N365+N379</f>
        <v>37</v>
      </c>
      <c r="O392" s="10">
        <f>O6+O24+O42+O61+O351+O110+O123+O140+O169+O182+O200+O218+O237+O256+O274+O293+O321+O335+O80+O365+O379</f>
        <v>2</v>
      </c>
      <c r="P392" s="10">
        <f>P6+P24+P42+P61+P351+P110+P123+P140+P169+P182+P200+P218+P237+P256+P274+P293+P321+P335+P80+P365+P379</f>
        <v>67</v>
      </c>
      <c r="Q392" s="10">
        <f>Q6+Q24+Q42+Q61+Q351+Q110+Q123+Q140+Q169+Q182+Q200+Q218+Q237+Q256+Q274+Q293+Q321+Q335+Q80+Q365+Q379</f>
        <v>10</v>
      </c>
      <c r="R392" s="10">
        <f>R6+R24+R42+R61+R351+R110+R123+R140+R169+R182+R200+R218+R237+R256+R274+R293+R321+R335+R80+R365+R379</f>
        <v>9</v>
      </c>
      <c r="S392" s="10">
        <f>S6+S24+S42+S61+S351+S110+S123+S140+S169+S182+S200+S218+S237+S256+S274+S293+S321+S335+S80+S365+S379</f>
        <v>5</v>
      </c>
      <c r="T392" s="10">
        <f>T6+T24+T42+T61+T351+T110+T123+T140+T169+T182+T200+T218+T237+T256+T274+T293+T321+T335+T80+T365+T379</f>
        <v>13</v>
      </c>
      <c r="U392" s="10">
        <f>U6+U24+U42+U61+U351+U110+U123+U140+U169+U182+U200+U218+U237+U256+U274+U293+U321+U335+U80+U365+U379</f>
        <v>0</v>
      </c>
      <c r="V392" s="32">
        <f t="shared" si="202"/>
        <v>0.40310077519379844</v>
      </c>
      <c r="W392" s="32">
        <f t="shared" si="203"/>
        <v>0.34928229665071769</v>
      </c>
      <c r="X392" s="32">
        <f t="shared" si="204"/>
        <v>0.75238307184451614</v>
      </c>
      <c r="Y392" s="142">
        <f t="shared" si="205"/>
        <v>0.27272727272727271</v>
      </c>
    </row>
    <row r="393" spans="2:26" ht="15" customHeight="1" x14ac:dyDescent="0.25">
      <c r="B393" s="56"/>
      <c r="C393" s="1" t="s">
        <v>69</v>
      </c>
      <c r="D393" s="1">
        <f>D7+D25+D43+D62+D81+D141+D183+D201+D219+D238+D257+D275+D294+D309+D336</f>
        <v>46</v>
      </c>
      <c r="E393" s="1">
        <f>E7+E25+E43+E62+E81+E141+E183+E201+E219+E238+E257+E275+E294+E309+E336</f>
        <v>150</v>
      </c>
      <c r="F393" s="1">
        <f>F7+F25+F43+F62+F81+F141+F183+F201+F219+F238+F257+F275+F294+F309+F336</f>
        <v>124</v>
      </c>
      <c r="G393" s="1">
        <f>G7+G25+G43+G62+G81+G141+G183+G201+G219+G238+G257+G275+G294+G309+G336</f>
        <v>32</v>
      </c>
      <c r="H393" s="1">
        <f>H7+H25+H43+H62+H81+H141+H183+H201+H219+H238+H257+H275+H294+H309+H336</f>
        <v>38</v>
      </c>
      <c r="I393" s="1">
        <f>I7+I25+I43+I62+I81+I141+I183+I201+I219+I238+I257+I275+I294+I309+I336</f>
        <v>30</v>
      </c>
      <c r="J393" s="1">
        <f>J7+J25+J43+J62+J81+J141+J183+J201+J219+J238+J257+J275+J294+J309+J336</f>
        <v>7</v>
      </c>
      <c r="K393" s="1">
        <f>K7+K25+K43+K62+K81+K141+K183+K201+K219+K238+K257+K275+K294+K309+K336</f>
        <v>2</v>
      </c>
      <c r="L393" s="1">
        <f>L7+L25+L43+L62+L81+L141+L183+L201+L219+L238+L257+L275+L294+L309+L336</f>
        <v>1</v>
      </c>
      <c r="M393" s="1">
        <f>M7+M25+M43+M62+M81+M141+M183+M201+M219+M238+M257+M275+M294+M309+M336</f>
        <v>26</v>
      </c>
      <c r="N393" s="1">
        <f>N7+N25+N43+N62+N81+N141+N183+N201+N219+N238+N257+N275+N294+N309+N336</f>
        <v>26</v>
      </c>
      <c r="O393" s="1">
        <f>O7+O25+O43+O62+O81+O141+O183+O201+O219+O238+O257+O275+O294+O309+O336</f>
        <v>0</v>
      </c>
      <c r="P393" s="1">
        <f>P7+P25+P43+P62+P81+P141+P183+P201+P219+P238+P257+P275+P294+P309+P336</f>
        <v>26</v>
      </c>
      <c r="Q393" s="1">
        <f>Q7+Q25+Q43+Q62+Q81+Q141+Q183+Q201+Q219+Q238+Q257+Q275+Q294+Q309+Q336</f>
        <v>2</v>
      </c>
      <c r="R393" s="1">
        <f>R7+R25+R43+R62+R81+R141+R183+R201+R219+R238+R257+R275+R294+R309+R336</f>
        <v>6</v>
      </c>
      <c r="S393" s="1">
        <f>S7+S25+S43+S62+S81+S141+S183+S201+S219+S238+S257+S275+S294+S309+S336</f>
        <v>8</v>
      </c>
      <c r="T393" s="1">
        <f>T7+T25+T43+T62+T81+T141+T183+T201+T219+T238+T257+T275+T294+T309+T336</f>
        <v>8</v>
      </c>
      <c r="U393" s="1">
        <f>U7+U25+U43+U62+U81+U141+U183+U201+U219+U238+U257+U275+U294+U309+U336</f>
        <v>0</v>
      </c>
      <c r="V393" s="32">
        <f t="shared" ref="V393" si="206">(H393+N393+Q393)/(F393+N393+Q393+O393)</f>
        <v>0.43421052631578949</v>
      </c>
      <c r="W393" s="32">
        <f t="shared" ref="W393" si="207">(I393+J393*2+K393*3+L393*4)/F393</f>
        <v>0.43548387096774194</v>
      </c>
      <c r="X393" s="32">
        <f t="shared" ref="X393" si="208">V393+W393</f>
        <v>0.86969439728353137</v>
      </c>
      <c r="Y393" s="142">
        <f t="shared" ref="Y393" si="209">H393/F393</f>
        <v>0.30645161290322581</v>
      </c>
    </row>
    <row r="394" spans="2:26" ht="15" customHeight="1" x14ac:dyDescent="0.25">
      <c r="B394" s="56"/>
      <c r="C394" s="10" t="s">
        <v>70</v>
      </c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43"/>
      <c r="W394" s="143"/>
      <c r="X394" s="143"/>
      <c r="Y394" s="144"/>
    </row>
    <row r="395" spans="2:26" x14ac:dyDescent="0.25">
      <c r="B395" s="56"/>
      <c r="C395" s="16" t="s">
        <v>78</v>
      </c>
      <c r="D395" s="16">
        <f>SUM(D391:D394)</f>
        <v>220</v>
      </c>
      <c r="E395" s="16">
        <f>SUM(E391:E394)</f>
        <v>740</v>
      </c>
      <c r="F395" s="16">
        <f t="shared" ref="F395:U395" si="210">SUM(F391:F394)</f>
        <v>588</v>
      </c>
      <c r="G395" s="16">
        <f t="shared" si="210"/>
        <v>147</v>
      </c>
      <c r="H395" s="16">
        <f t="shared" si="210"/>
        <v>179</v>
      </c>
      <c r="I395" s="16">
        <f t="shared" si="210"/>
        <v>141</v>
      </c>
      <c r="J395" s="16">
        <f t="shared" si="210"/>
        <v>30</v>
      </c>
      <c r="K395" s="16">
        <f t="shared" si="210"/>
        <v>3</v>
      </c>
      <c r="L395" s="16">
        <f t="shared" si="210"/>
        <v>7</v>
      </c>
      <c r="M395" s="16">
        <f t="shared" si="210"/>
        <v>126</v>
      </c>
      <c r="N395" s="16">
        <f t="shared" si="210"/>
        <v>116</v>
      </c>
      <c r="O395" s="16">
        <f t="shared" si="210"/>
        <v>4</v>
      </c>
      <c r="P395" s="16">
        <f t="shared" si="210"/>
        <v>146</v>
      </c>
      <c r="Q395" s="16">
        <f t="shared" si="210"/>
        <v>28</v>
      </c>
      <c r="R395" s="16">
        <f t="shared" si="210"/>
        <v>25</v>
      </c>
      <c r="S395" s="16">
        <f t="shared" si="210"/>
        <v>29</v>
      </c>
      <c r="T395" s="16">
        <f t="shared" si="210"/>
        <v>38</v>
      </c>
      <c r="U395" s="16">
        <f t="shared" si="210"/>
        <v>1</v>
      </c>
      <c r="V395" s="143">
        <f t="shared" si="202"/>
        <v>0.43885869565217389</v>
      </c>
      <c r="W395" s="143">
        <f t="shared" si="203"/>
        <v>0.40476190476190477</v>
      </c>
      <c r="X395" s="143">
        <f t="shared" si="204"/>
        <v>0.84362060041407871</v>
      </c>
      <c r="Y395" s="144">
        <f t="shared" si="205"/>
        <v>0.304421768707483</v>
      </c>
    </row>
    <row r="396" spans="2:26" x14ac:dyDescent="0.25">
      <c r="B396" s="56"/>
      <c r="C396" s="16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43"/>
      <c r="W396" s="143"/>
      <c r="X396" s="143"/>
      <c r="Y396" s="144"/>
    </row>
    <row r="397" spans="2:26" x14ac:dyDescent="0.25">
      <c r="B397" s="56"/>
      <c r="C397" s="16" t="s">
        <v>79</v>
      </c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43"/>
      <c r="W397" s="143"/>
      <c r="X397" s="143"/>
      <c r="Y397" s="144"/>
    </row>
    <row r="398" spans="2:26" x14ac:dyDescent="0.25">
      <c r="B398" s="56"/>
      <c r="C398" s="10" t="s">
        <v>76</v>
      </c>
      <c r="D398" s="10">
        <f>D12+D30+D48+D67+D86+D128+D146+D224+D243+D262+D280+D299+D341+D356</f>
        <v>32</v>
      </c>
      <c r="E398" s="10">
        <f>E12+E30+E48+E67+E86+E128+E146+E224+E243+E262+E280+E299+E341+E356</f>
        <v>97</v>
      </c>
      <c r="F398" s="10">
        <f>F12+F30+F48+F67+F86+F128+F146+F224+F243+F262+F280+F299+F341+F356</f>
        <v>84</v>
      </c>
      <c r="G398" s="10">
        <f>G12+G30+G48+G67+G86+G128+G146+G224+G243+G262+G280+G299+G341+G356</f>
        <v>24</v>
      </c>
      <c r="H398" s="10">
        <f>H12+H30+H48+H67+H86+H128+H146+H224+H243+H262+H280+H299+H341+H356</f>
        <v>29</v>
      </c>
      <c r="I398" s="10">
        <f>I12+I30+I48+I67+I86+I128+I146+I224+I243+I262+I280+I299+I341+I356</f>
        <v>20</v>
      </c>
      <c r="J398" s="10">
        <f>J12+J30+J48+J67+J86+J128+J146+J224+J243+J262+J280+J299+J341+J356</f>
        <v>9</v>
      </c>
      <c r="K398" s="10">
        <f>K12+K30+K48+K67+K86+K128+K146+K224+K243+K262+K280+K299+K341+K356</f>
        <v>0</v>
      </c>
      <c r="L398" s="10">
        <f>L12+L30+L48+L67+L86+L128+L146+L224+L243+L262+L280+L299+L341+L356</f>
        <v>0</v>
      </c>
      <c r="M398" s="10">
        <f>M12+M30+M48+M67+M86+M128+M146+M224+M243+M262+M280+M299+M341+M356</f>
        <v>21</v>
      </c>
      <c r="N398" s="10">
        <f>N12+N30+N48+N67+N86+N128+N146+N224+N243+N262+N280+N299+N341+N356</f>
        <v>10</v>
      </c>
      <c r="O398" s="10">
        <f>O12+O30+O48+O67+O86+O128+O146+O224+O243+O262+O280+O299+O341+O356</f>
        <v>0</v>
      </c>
      <c r="P398" s="10">
        <f>P12+P30+P48+P67+P86+P128+P146+P224+P243+P262+P280+P299+P341+P356</f>
        <v>16</v>
      </c>
      <c r="Q398" s="10">
        <f>Q12+Q30+Q48+Q67+Q86+Q128+Q146+Q224+Q243+Q262+Q280+Q299+Q341+Q356</f>
        <v>3</v>
      </c>
      <c r="R398" s="10">
        <f>R12+R30+R48+R67+R86+R128+R146+R224+R243+R262+R280+R299+R341+R356</f>
        <v>3</v>
      </c>
      <c r="S398" s="10">
        <f>S12+S30+S48+S67+S86+S128+S146+S224+S243+S262+S280+S299+S341+S356</f>
        <v>6</v>
      </c>
      <c r="T398" s="10">
        <f>T12+T30+T48+T67+T86+T128+T146+T224+T243+T262+T280+T299+T341+T356</f>
        <v>4</v>
      </c>
      <c r="U398" s="10">
        <f>U12+U30+U48+U67+U86+U128+U146+U224+U243+U262+U280+U299+U341+U356</f>
        <v>0</v>
      </c>
      <c r="V398" s="32">
        <f t="shared" si="202"/>
        <v>0.4329896907216495</v>
      </c>
      <c r="W398" s="32">
        <f t="shared" si="203"/>
        <v>0.45238095238095238</v>
      </c>
      <c r="X398" s="32">
        <f t="shared" si="204"/>
        <v>0.88537064310260183</v>
      </c>
      <c r="Y398" s="142">
        <f t="shared" si="205"/>
        <v>0.34523809523809523</v>
      </c>
    </row>
    <row r="399" spans="2:26" x14ac:dyDescent="0.25">
      <c r="B399" s="56"/>
      <c r="C399" s="10" t="s">
        <v>94</v>
      </c>
      <c r="D399" s="10">
        <f>D13+D31+D49+D68+D87+D129+D147+D188+D206+D225+D244+D263+D281+D300+D342</f>
        <v>44</v>
      </c>
      <c r="E399" s="10">
        <f>E13+E31+E49+E68+E87+E129+E147+E188+E206+E225+E244+E263+E281+E300+E342</f>
        <v>120</v>
      </c>
      <c r="F399" s="10">
        <f>F13+F31+F49+F68+F87+F129+F147+F188+F206+F225+F244+F263+F281+F300+F342</f>
        <v>93</v>
      </c>
      <c r="G399" s="10">
        <f>G13+G31+G49+G68+G87+G129+G147+G188+G206+G225+G244+G263+G281+G300+G342</f>
        <v>16</v>
      </c>
      <c r="H399" s="10">
        <f>H13+H31+H49+H68+H87+H129+H147+H188+H206+H225+H244+H263+H281+H300+H342</f>
        <v>23</v>
      </c>
      <c r="I399" s="10">
        <f>I13+I31+I49+I68+I87+I129+I147+I188+I206+I225+I244+I263+I281+I300+I342</f>
        <v>14</v>
      </c>
      <c r="J399" s="10">
        <f>J13+J31+J49+J68+J87+J129+J147+J188+J206+J225+J244+J263+J281+J300+J342</f>
        <v>6</v>
      </c>
      <c r="K399" s="10">
        <f>K13+K31+K49+K68+K87+K129+K147+K188+K206+K225+K244+K263+K281+K300+K342</f>
        <v>0</v>
      </c>
      <c r="L399" s="10">
        <f>L13+L31+L49+L68+L87+L129+L147+L188+L206+L225+L244+L263+L281+L300+L342</f>
        <v>3</v>
      </c>
      <c r="M399" s="10">
        <f>M13+M31+M49+M68+M87+M129+M147+M188+M206+M225+M244+M263+M281+M300+M342</f>
        <v>15</v>
      </c>
      <c r="N399" s="10">
        <f>N13+N31+N49+N68+N87+N129+N147+N188+N206+N225+N244+N263+N281+N300+N342</f>
        <v>21</v>
      </c>
      <c r="O399" s="10">
        <f>O13+O31+O49+O68+O87+O129+O147+O188+O206+O225+O244+O263+O281+O300+O342</f>
        <v>0</v>
      </c>
      <c r="P399" s="10">
        <f>P13+P31+P49+P68+P87+P129+P147+P188+P206+P225+P244+P263+P281+P300+P342</f>
        <v>31</v>
      </c>
      <c r="Q399" s="10">
        <f>Q13+Q31+Q49+Q68+Q87+Q129+Q147+Q188+Q206+Q225+Q244+Q263+Q281+Q300+Q342</f>
        <v>5</v>
      </c>
      <c r="R399" s="10">
        <f>R13+R31+R49+R68+R87+R129+R147+R188+R206+R225+R244+R263+R281+R300+R342</f>
        <v>3</v>
      </c>
      <c r="S399" s="10">
        <f>S13+S31+S49+S68+S87+S129+S147+S188+S206+S225+S244+S263+S281+S300+S342</f>
        <v>1</v>
      </c>
      <c r="T399" s="10">
        <f>T13+T31+T49+T68+T87+T129+T147+T188+T206+T225+T244+T263+T281+T300+T342</f>
        <v>3</v>
      </c>
      <c r="U399" s="10">
        <f>U13+U31+U49+U68+U87+U129+U147+U188+U206+U225+U244+U263+U281+U300+U342</f>
        <v>0</v>
      </c>
      <c r="V399" s="32">
        <f t="shared" ref="V399" si="211">(H399+N399+Q399)/(F399+N399+Q399+O399)</f>
        <v>0.41176470588235292</v>
      </c>
      <c r="W399" s="32">
        <f t="shared" ref="W399" si="212">(I399+J399*2+K399*3+L399*4)/F399</f>
        <v>0.40860215053763443</v>
      </c>
      <c r="X399" s="32">
        <f t="shared" ref="X399" si="213">V399+W399</f>
        <v>0.8203668564199873</v>
      </c>
      <c r="Y399" s="142">
        <f t="shared" ref="Y399" si="214">H399/F399</f>
        <v>0.24731182795698925</v>
      </c>
    </row>
    <row r="400" spans="2:26" x14ac:dyDescent="0.25">
      <c r="B400" s="56"/>
      <c r="C400" s="10" t="s">
        <v>111</v>
      </c>
      <c r="D400" s="10">
        <f>D32+D50+D69+D88+D130+D148+D189+D207+D226+D245+D264+D282+D326+D370</f>
        <v>31</v>
      </c>
      <c r="E400" s="10">
        <f>E32+E50+E69+E88+E130+E148+E189+E207+E226+E245+E264+E282+E326+E370</f>
        <v>97</v>
      </c>
      <c r="F400" s="10">
        <f>F32+F50+F69+F88+F130+F148+F189+F207+F226+F245+F264+F282+F326+F370</f>
        <v>83</v>
      </c>
      <c r="G400" s="10">
        <f>G32+G50+G69+G88+G130+G148+G189+G207+G226+G245+G264+G282+G326+G370</f>
        <v>23</v>
      </c>
      <c r="H400" s="10">
        <f>H32+H50+H69+H88+H130+H148+H189+H207+H226+H245+H264+H282+H326+H370</f>
        <v>30</v>
      </c>
      <c r="I400" s="10">
        <f>I32+I50+I69+I88+I130+I148+I189+I207+I226+I245+I264+I282+I326+I370</f>
        <v>19</v>
      </c>
      <c r="J400" s="10">
        <f>J32+J50+J69+J88+J130+J148+J189+J207+J226+J245+J264+J282+J326+J370</f>
        <v>9</v>
      </c>
      <c r="K400" s="10">
        <f>K32+K50+K69+K88+K130+K148+K189+K207+K226+K245+K264+K282+K326+K370</f>
        <v>1</v>
      </c>
      <c r="L400" s="10">
        <f>L32+L50+L69+L88+L130+L148+L189+L207+L226+L245+L264+L282+L326+L370</f>
        <v>1</v>
      </c>
      <c r="M400" s="10">
        <f>M32+M50+M69+M88+M130+M148+M189+M207+M226+M245+M264+M282+M326+M370</f>
        <v>22</v>
      </c>
      <c r="N400" s="10">
        <f>N32+N50+N69+N88+N130+N148+N189+N207+N226+N245+N264+N282+N326+N370</f>
        <v>11</v>
      </c>
      <c r="O400" s="10">
        <v>3</v>
      </c>
      <c r="P400" s="10">
        <f>P32+P50+P69+P88+P130+P148+P189+P207+P226+P245+P264+P282+P326+P370</f>
        <v>15</v>
      </c>
      <c r="Q400" s="10">
        <f>Q32+Q50+Q69+Q88+Q130+Q148+Q189+Q207+Q226+Q245+Q264+Q282+Q326+Q370</f>
        <v>2</v>
      </c>
      <c r="R400" s="10">
        <f>R32+R50+R69+R88+R130+R148+R189+R207+R226+R245+R264+R282+R326+R370</f>
        <v>6</v>
      </c>
      <c r="S400" s="10">
        <v>5</v>
      </c>
      <c r="T400" s="10">
        <v>2</v>
      </c>
      <c r="U400" s="10">
        <f>U32+U50+U69+U88+U130+U148+U189+U207+U226+U245+U264+U282+U326+U370</f>
        <v>0</v>
      </c>
      <c r="V400" s="32">
        <f t="shared" ref="V400" si="215">(H400+N400+Q400)/(F400+N400+Q400+O400)</f>
        <v>0.43434343434343436</v>
      </c>
      <c r="W400" s="32">
        <f t="shared" ref="W400" si="216">(I400+J400*2+K400*3+L400*4)/F400</f>
        <v>0.53012048192771088</v>
      </c>
      <c r="X400" s="32">
        <f t="shared" ref="X400" si="217">V400+W400</f>
        <v>0.96446391627114525</v>
      </c>
      <c r="Y400" s="142">
        <f t="shared" ref="Y400" si="218">H400/F400</f>
        <v>0.36144578313253012</v>
      </c>
    </row>
    <row r="401" spans="2:32" x14ac:dyDescent="0.25">
      <c r="B401" s="56"/>
      <c r="C401" s="10" t="s">
        <v>80</v>
      </c>
      <c r="D401" s="10">
        <f>D14+D33+D51++D70+D89+D190+D208+D227+D246+D283+D301+D343</f>
        <v>19</v>
      </c>
      <c r="E401" s="10">
        <f>E14+E33+E51++E70+E89+E190+E208+E227+E246+E283+E301+E343</f>
        <v>68</v>
      </c>
      <c r="F401" s="10">
        <f>F14+F33+F51++F70+F89+F190+F208+F227+F246+F283+F301+F343</f>
        <v>54</v>
      </c>
      <c r="G401" s="10">
        <f>G14+G33+G51++G70+G89+G190+G208+G227+G246+G283+G301+G343</f>
        <v>18</v>
      </c>
      <c r="H401" s="10">
        <f>H14+H33+H51++H70+H89+H190+H208+H227+H246+H283+H301+H343</f>
        <v>22</v>
      </c>
      <c r="I401" s="10">
        <f>I14+I33+I51++I70+I89+I190+I208+I227+I246+I283+I301+I343</f>
        <v>17</v>
      </c>
      <c r="J401" s="10">
        <f>J14+J33+J51++J70+J89+J190+J208+J227+J246+J283+J301+J343</f>
        <v>4</v>
      </c>
      <c r="K401" s="10">
        <f>K14+K33+K51++K70+K89+K190+K208+K227+K246+K283+K301+K343</f>
        <v>1</v>
      </c>
      <c r="L401" s="10">
        <f>L14+L33+L51++L70+L89+L190+L208+L227+L246+L283+L301+L343</f>
        <v>0</v>
      </c>
      <c r="M401" s="10">
        <f>M14+M33+M51++M70+M89+M190+M208+M227+M246+M283+M301+M343</f>
        <v>16</v>
      </c>
      <c r="N401" s="10">
        <f>N14+N33+N51++N70+N89+N190+N208+N227+N246+N283+N301+N343</f>
        <v>12</v>
      </c>
      <c r="O401" s="10">
        <f>O14+O33+O51++O70+O89+O190+O208+O227+O246+O283+O301+O343</f>
        <v>0</v>
      </c>
      <c r="P401" s="10">
        <f>P14+P33+P51++P70+P89+P190+P208+P227+P246+P283+P301+P343</f>
        <v>8</v>
      </c>
      <c r="Q401" s="10">
        <f>Q14+Q33+Q51++Q70+Q89+Q190+Q208+Q227+Q246+Q283+Q301+Q343</f>
        <v>1</v>
      </c>
      <c r="R401" s="10">
        <f>R14+R33+R51++R70+R89+R190+R208+R227+R246+R283+R301+R343</f>
        <v>2</v>
      </c>
      <c r="S401" s="10">
        <f>S14+S33+S51++S70+S89+S190+S208+S227+S246+S283+S301+S343</f>
        <v>3</v>
      </c>
      <c r="T401" s="10">
        <f>T14+T33+T51++T70+T89+T190+T208+T227+T246+T283+T301+T343</f>
        <v>4</v>
      </c>
      <c r="U401" s="10">
        <f>U14+U33+U51++U70+U89+U190+U208+U227+U246+U283+U301+U343</f>
        <v>1</v>
      </c>
      <c r="V401" s="32">
        <f t="shared" ref="V401" si="219">(H401+N401+Q401)/(F401+N401+Q401+O401)</f>
        <v>0.52238805970149249</v>
      </c>
      <c r="W401" s="32">
        <f t="shared" ref="W401" si="220">(I401+J401*2+K401*3+L401*4)/F401</f>
        <v>0.51851851851851849</v>
      </c>
      <c r="X401" s="32">
        <f t="shared" ref="X401" si="221">V401+W401</f>
        <v>1.0409065782200111</v>
      </c>
      <c r="Y401" s="142">
        <f t="shared" ref="Y401" si="222">H401/F401</f>
        <v>0.40740740740740738</v>
      </c>
    </row>
    <row r="402" spans="2:32" x14ac:dyDescent="0.25">
      <c r="B402" s="56"/>
      <c r="C402" s="10" t="s">
        <v>103</v>
      </c>
      <c r="D402" s="10">
        <f>D15+D52+D71+D90+D131+D149+D191+D209+D228+D247+D265+D284</f>
        <v>47</v>
      </c>
      <c r="E402" s="10">
        <f>E15+E52+E71+E90+E131+E149+E191+E209+E228+E247+E265+E284</f>
        <v>162</v>
      </c>
      <c r="F402" s="10">
        <f>F15+F52+F71+F90+F131+F149+F191+F209+F228+F247+F265+F284</f>
        <v>126</v>
      </c>
      <c r="G402" s="10">
        <f>G15+G52+G71+G90+G131+G149+G191+G209+G228+G247+G265+G284</f>
        <v>17</v>
      </c>
      <c r="H402" s="10">
        <f>H15+H52+H71+H90+H131+H149+H191+H209+H228+H247+H265+H284</f>
        <v>25</v>
      </c>
      <c r="I402" s="10">
        <f>I15+I52+I71+I90+I131+I149+I191+I209+I228+I247+I265+I284</f>
        <v>20</v>
      </c>
      <c r="J402" s="10">
        <f>J15+J52+J71+J90+J131+J149+J191+J209+J228+J247+J265+J284</f>
        <v>2</v>
      </c>
      <c r="K402" s="10">
        <f>K15+K52+K71+K90+K131+K149+K191+K209+K228+K247+K265+K284</f>
        <v>0</v>
      </c>
      <c r="L402" s="10">
        <f>L15+L52+L71+L90+L131+L149+L191+L209+L228+L247+L265+L284</f>
        <v>3</v>
      </c>
      <c r="M402" s="10">
        <f>M15+M52+M71+M90+M131+M149+M191+M209+M228+M247+M265+M284</f>
        <v>14</v>
      </c>
      <c r="N402" s="10">
        <f>N15+N52+N71+N90+N131+N149+N191+N209+N228+N247+N265+N284</f>
        <v>24</v>
      </c>
      <c r="O402" s="10">
        <f>O15+O52+O71+O90+O131+O149+O191+O209+O228+O247+O265+O284</f>
        <v>0</v>
      </c>
      <c r="P402" s="10">
        <f>P15+P52+P71+P90+P131+P149+P191+P209+P228+P247+P265+P284</f>
        <v>37</v>
      </c>
      <c r="Q402" s="10">
        <f>Q15+Q52+Q71+Q90+Q131+Q149+Q191+Q209+Q228+Q247+Q265+Q284</f>
        <v>10</v>
      </c>
      <c r="R402" s="10">
        <f>R15+R52+R71+R90+R131+R149+R191+R209+R228+R247+R265+R284</f>
        <v>1</v>
      </c>
      <c r="S402" s="10">
        <f>S15+S52+S71+S90+S131+S149+S191+S209+S228+S247+S265+S284</f>
        <v>5</v>
      </c>
      <c r="T402" s="10">
        <f>T15+T52+T71+T90+T131+T149+T191+T209+T228+T247+T265+T284</f>
        <v>7</v>
      </c>
      <c r="U402" s="10">
        <f>U15+U52+U71+U90+U131+U149+U191+U209+U228+U247+U265+U284</f>
        <v>0</v>
      </c>
      <c r="V402" s="32">
        <f t="shared" ref="V402" si="223">(H402+N402+Q402)/(F402+N402+Q402+O402)</f>
        <v>0.36875000000000002</v>
      </c>
      <c r="W402" s="32">
        <f t="shared" ref="W402" si="224">(I402+J402*2+K402*3+L402*4)/F402</f>
        <v>0.2857142857142857</v>
      </c>
      <c r="X402" s="32">
        <f t="shared" ref="X402" si="225">V402+W402</f>
        <v>0.65446428571428572</v>
      </c>
      <c r="Y402" s="142">
        <f t="shared" ref="Y402" si="226">H402/F402</f>
        <v>0.1984126984126984</v>
      </c>
    </row>
    <row r="403" spans="2:32" x14ac:dyDescent="0.25">
      <c r="B403" s="56"/>
      <c r="C403" s="10" t="s">
        <v>77</v>
      </c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43"/>
      <c r="W403" s="143"/>
      <c r="X403" s="143"/>
      <c r="Y403" s="144"/>
    </row>
    <row r="404" spans="2:32" x14ac:dyDescent="0.25">
      <c r="B404" s="56"/>
      <c r="C404" s="16" t="s">
        <v>79</v>
      </c>
      <c r="D404" s="16">
        <f>SUM(D398:D403)</f>
        <v>173</v>
      </c>
      <c r="E404" s="16">
        <f t="shared" ref="E404:U404" si="227">SUM(E398:E403)</f>
        <v>544</v>
      </c>
      <c r="F404" s="16">
        <f t="shared" si="227"/>
        <v>440</v>
      </c>
      <c r="G404" s="16">
        <f t="shared" si="227"/>
        <v>98</v>
      </c>
      <c r="H404" s="16">
        <f t="shared" si="227"/>
        <v>129</v>
      </c>
      <c r="I404" s="16">
        <f t="shared" si="227"/>
        <v>90</v>
      </c>
      <c r="J404" s="16">
        <f t="shared" si="227"/>
        <v>30</v>
      </c>
      <c r="K404" s="16">
        <f t="shared" si="227"/>
        <v>2</v>
      </c>
      <c r="L404" s="16">
        <f t="shared" si="227"/>
        <v>7</v>
      </c>
      <c r="M404" s="16">
        <f t="shared" si="227"/>
        <v>88</v>
      </c>
      <c r="N404" s="16">
        <f t="shared" si="227"/>
        <v>78</v>
      </c>
      <c r="O404" s="16">
        <v>3</v>
      </c>
      <c r="P404" s="16">
        <f t="shared" si="227"/>
        <v>107</v>
      </c>
      <c r="Q404" s="16">
        <f t="shared" si="227"/>
        <v>21</v>
      </c>
      <c r="R404" s="16">
        <f t="shared" si="227"/>
        <v>15</v>
      </c>
      <c r="S404" s="16">
        <f t="shared" si="227"/>
        <v>20</v>
      </c>
      <c r="T404" s="16">
        <f t="shared" si="227"/>
        <v>20</v>
      </c>
      <c r="U404" s="16">
        <f t="shared" si="227"/>
        <v>1</v>
      </c>
      <c r="V404" s="143">
        <f t="shared" si="202"/>
        <v>0.42066420664206644</v>
      </c>
      <c r="W404" s="143">
        <f t="shared" si="203"/>
        <v>0.41818181818181815</v>
      </c>
      <c r="X404" s="143">
        <f t="shared" si="204"/>
        <v>0.8388460248238846</v>
      </c>
      <c r="Y404" s="144">
        <f t="shared" si="205"/>
        <v>0.29318181818181815</v>
      </c>
    </row>
    <row r="405" spans="2:32" x14ac:dyDescent="0.25">
      <c r="B405" s="56"/>
      <c r="C405" s="6"/>
      <c r="V405" s="143"/>
      <c r="W405" s="143"/>
      <c r="X405" s="143"/>
      <c r="Y405" s="144"/>
    </row>
    <row r="406" spans="2:32" ht="15.75" thickBot="1" x14ac:dyDescent="0.3">
      <c r="B406" s="36"/>
      <c r="C406" s="17" t="s">
        <v>81</v>
      </c>
      <c r="D406" s="17">
        <f>D395+D404</f>
        <v>393</v>
      </c>
      <c r="E406" s="17">
        <f t="shared" ref="E406:U406" si="228">E395+E404</f>
        <v>1284</v>
      </c>
      <c r="F406" s="17">
        <f t="shared" si="228"/>
        <v>1028</v>
      </c>
      <c r="G406" s="17">
        <f t="shared" si="228"/>
        <v>245</v>
      </c>
      <c r="H406" s="17">
        <f t="shared" si="228"/>
        <v>308</v>
      </c>
      <c r="I406" s="17">
        <f t="shared" si="228"/>
        <v>231</v>
      </c>
      <c r="J406" s="17">
        <f t="shared" si="228"/>
        <v>60</v>
      </c>
      <c r="K406" s="17">
        <f t="shared" si="228"/>
        <v>5</v>
      </c>
      <c r="L406" s="17">
        <f t="shared" si="228"/>
        <v>14</v>
      </c>
      <c r="M406" s="17">
        <f t="shared" si="228"/>
        <v>214</v>
      </c>
      <c r="N406" s="17">
        <f t="shared" si="228"/>
        <v>194</v>
      </c>
      <c r="O406" s="17">
        <f t="shared" si="228"/>
        <v>7</v>
      </c>
      <c r="P406" s="17">
        <f t="shared" si="228"/>
        <v>253</v>
      </c>
      <c r="Q406" s="17">
        <f t="shared" si="228"/>
        <v>49</v>
      </c>
      <c r="R406" s="17">
        <f t="shared" si="228"/>
        <v>40</v>
      </c>
      <c r="S406" s="17">
        <f t="shared" si="228"/>
        <v>49</v>
      </c>
      <c r="T406" s="17">
        <f t="shared" si="228"/>
        <v>58</v>
      </c>
      <c r="U406" s="17">
        <f t="shared" si="228"/>
        <v>2</v>
      </c>
      <c r="V406" s="145">
        <f t="shared" si="202"/>
        <v>0.43114241001564946</v>
      </c>
      <c r="W406" s="145">
        <f t="shared" si="203"/>
        <v>0.41050583657587547</v>
      </c>
      <c r="X406" s="145">
        <f t="shared" si="204"/>
        <v>0.84164824659152493</v>
      </c>
      <c r="Y406" s="146">
        <f t="shared" si="205"/>
        <v>0.29961089494163423</v>
      </c>
    </row>
    <row r="408" spans="2:32" x14ac:dyDescent="0.25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5"/>
    </row>
    <row r="409" spans="2:32" x14ac:dyDescent="0.25">
      <c r="D409" s="1" t="s">
        <v>101</v>
      </c>
    </row>
    <row r="411" spans="2:32" x14ac:dyDescent="0.25">
      <c r="AF411" t="s">
        <v>35</v>
      </c>
    </row>
  </sheetData>
  <pageMargins left="0.70866141732283472" right="0.70866141732283472" top="0.74803149606299213" bottom="0.74803149606299213" header="0.31496062992125984" footer="0.31496062992125984"/>
  <pageSetup scale="10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4EC2-07B6-44F4-AB7C-5167704BA161}">
  <dimension ref="A1:X229"/>
  <sheetViews>
    <sheetView showGridLines="0" workbookViewId="0"/>
  </sheetViews>
  <sheetFormatPr defaultRowHeight="15" x14ac:dyDescent="0.25"/>
  <cols>
    <col min="1" max="1" width="9.140625" style="41"/>
    <col min="2" max="2" width="23.7109375" style="167" bestFit="1" customWidth="1"/>
    <col min="3" max="3" width="13.140625" bestFit="1" customWidth="1"/>
    <col min="4" max="4" width="3" style="1" bestFit="1" customWidth="1"/>
    <col min="5" max="5" width="3.42578125" style="1" bestFit="1" customWidth="1"/>
    <col min="6" max="6" width="3.5703125" bestFit="1" customWidth="1"/>
    <col min="7" max="7" width="6.5703125" style="60" bestFit="1" customWidth="1"/>
    <col min="8" max="8" width="4" bestFit="1" customWidth="1"/>
    <col min="9" max="9" width="4.42578125" bestFit="1" customWidth="1"/>
    <col min="10" max="10" width="3.42578125" bestFit="1" customWidth="1"/>
    <col min="11" max="12" width="4" bestFit="1" customWidth="1"/>
    <col min="13" max="13" width="4.5703125" bestFit="1" customWidth="1"/>
    <col min="14" max="14" width="4.140625" bestFit="1" customWidth="1"/>
    <col min="15" max="15" width="5.28515625" bestFit="1" customWidth="1"/>
    <col min="16" max="16" width="4.5703125" bestFit="1" customWidth="1"/>
    <col min="17" max="17" width="3" bestFit="1" customWidth="1"/>
    <col min="18" max="19" width="7.7109375" bestFit="1" customWidth="1"/>
    <col min="21" max="21" width="21.28515625" customWidth="1"/>
    <col min="22" max="22" width="9.28515625" style="1" customWidth="1"/>
    <col min="23" max="23" width="7.28515625" style="1" customWidth="1"/>
    <col min="24" max="24" width="6.7109375" style="1" customWidth="1"/>
    <col min="25" max="38" width="6.7109375" customWidth="1"/>
  </cols>
  <sheetData>
    <row r="1" spans="2:21" ht="23.25" x14ac:dyDescent="0.35">
      <c r="B1" s="160" t="s">
        <v>16</v>
      </c>
      <c r="C1" s="1"/>
      <c r="F1" s="1"/>
      <c r="G1" s="3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21" ht="23.25" x14ac:dyDescent="0.35">
      <c r="B2" s="160"/>
      <c r="C2" s="1"/>
      <c r="F2" s="1"/>
      <c r="G2" s="3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21" ht="23.25" x14ac:dyDescent="0.35">
      <c r="B3" s="160"/>
      <c r="C3" s="1"/>
      <c r="F3" s="1"/>
      <c r="G3" s="3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21" ht="18.75" customHeight="1" thickBot="1" x14ac:dyDescent="0.4">
      <c r="B4" s="163"/>
      <c r="C4" s="1"/>
      <c r="F4" s="1"/>
      <c r="G4" s="3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2:21" ht="18.75" x14ac:dyDescent="0.3">
      <c r="B5" s="58" t="s">
        <v>11</v>
      </c>
      <c r="C5" s="34" t="s">
        <v>78</v>
      </c>
      <c r="D5" s="34" t="s">
        <v>56</v>
      </c>
      <c r="E5" s="34" t="s">
        <v>57</v>
      </c>
      <c r="F5" s="34" t="s">
        <v>58</v>
      </c>
      <c r="G5" s="52" t="s">
        <v>18</v>
      </c>
      <c r="H5" s="34" t="s">
        <v>19</v>
      </c>
      <c r="I5" s="34" t="s">
        <v>59</v>
      </c>
      <c r="J5" s="34" t="s">
        <v>42</v>
      </c>
      <c r="K5" s="34" t="s">
        <v>5</v>
      </c>
      <c r="L5" s="34" t="s">
        <v>4</v>
      </c>
      <c r="M5" s="34" t="s">
        <v>44</v>
      </c>
      <c r="N5" s="34" t="s">
        <v>60</v>
      </c>
      <c r="O5" s="34" t="s">
        <v>61</v>
      </c>
      <c r="P5" s="34" t="s">
        <v>62</v>
      </c>
      <c r="Q5" s="34" t="s">
        <v>63</v>
      </c>
      <c r="R5" s="52" t="s">
        <v>64</v>
      </c>
      <c r="S5" s="53" t="s">
        <v>65</v>
      </c>
    </row>
    <row r="6" spans="2:21" ht="18.75" x14ac:dyDescent="0.3">
      <c r="B6" s="59" t="s">
        <v>89</v>
      </c>
      <c r="C6" s="10" t="s">
        <v>67</v>
      </c>
      <c r="D6" s="10">
        <f>'May Update'!C35</f>
        <v>4</v>
      </c>
      <c r="E6" s="10">
        <f>'May Update'!D35</f>
        <v>1</v>
      </c>
      <c r="F6" s="10">
        <f>'May Update'!E35</f>
        <v>0</v>
      </c>
      <c r="G6" s="10">
        <f>'May Update'!F35</f>
        <v>5</v>
      </c>
      <c r="H6" s="10">
        <f>'May Update'!G35</f>
        <v>3</v>
      </c>
      <c r="I6" s="10">
        <f>'May Update'!H35</f>
        <v>4</v>
      </c>
      <c r="J6" s="10">
        <f>'May Update'!I35</f>
        <v>0</v>
      </c>
      <c r="K6" s="10">
        <f>'May Update'!J35</f>
        <v>7</v>
      </c>
      <c r="L6" s="10">
        <f>'May Update'!K35</f>
        <v>3</v>
      </c>
      <c r="M6" s="10">
        <f>'May Update'!L35</f>
        <v>1</v>
      </c>
      <c r="N6" s="10">
        <f>'May Update'!M35</f>
        <v>0</v>
      </c>
      <c r="O6" s="10">
        <f>'May Update'!N35</f>
        <v>0</v>
      </c>
      <c r="P6" s="10">
        <f>'May Update'!O35</f>
        <v>0</v>
      </c>
      <c r="Q6" s="10">
        <f>'May Update'!P35</f>
        <v>0</v>
      </c>
      <c r="R6" s="43">
        <f>(9*H6)/G6</f>
        <v>5.4</v>
      </c>
      <c r="S6" s="21">
        <f>(I6+L6)/G6</f>
        <v>1.4</v>
      </c>
    </row>
    <row r="7" spans="2:21" x14ac:dyDescent="0.25">
      <c r="B7" s="56"/>
      <c r="C7" s="10" t="s">
        <v>112</v>
      </c>
      <c r="D7" s="16"/>
      <c r="E7" s="16"/>
      <c r="F7" s="16"/>
      <c r="G7" s="54"/>
      <c r="H7" s="16"/>
      <c r="I7" s="16"/>
      <c r="J7" s="16"/>
      <c r="K7" s="16"/>
      <c r="L7" s="16"/>
      <c r="M7" s="16"/>
      <c r="N7" s="16"/>
      <c r="O7" s="16"/>
      <c r="P7" s="16"/>
      <c r="Q7" s="16"/>
      <c r="R7" s="43"/>
      <c r="S7" s="21"/>
    </row>
    <row r="8" spans="2:21" x14ac:dyDescent="0.25">
      <c r="B8" s="56"/>
      <c r="C8" s="16" t="s">
        <v>78</v>
      </c>
      <c r="D8" s="16">
        <v>3</v>
      </c>
      <c r="E8" s="16">
        <f>SUM(E6:E7)</f>
        <v>1</v>
      </c>
      <c r="F8" s="16">
        <f>SUM(F6:F7)</f>
        <v>0</v>
      </c>
      <c r="G8" s="16">
        <v>5</v>
      </c>
      <c r="H8" s="16">
        <f t="shared" ref="H8:Q8" si="0">SUM(H6:H7)</f>
        <v>3</v>
      </c>
      <c r="I8" s="16">
        <f t="shared" si="0"/>
        <v>4</v>
      </c>
      <c r="J8" s="16">
        <f t="shared" si="0"/>
        <v>0</v>
      </c>
      <c r="K8" s="16">
        <f t="shared" si="0"/>
        <v>7</v>
      </c>
      <c r="L8" s="16">
        <f t="shared" si="0"/>
        <v>3</v>
      </c>
      <c r="M8" s="16">
        <f t="shared" si="0"/>
        <v>1</v>
      </c>
      <c r="N8" s="16">
        <f t="shared" si="0"/>
        <v>0</v>
      </c>
      <c r="O8" s="16">
        <f t="shared" si="0"/>
        <v>0</v>
      </c>
      <c r="P8" s="16">
        <f t="shared" si="0"/>
        <v>0</v>
      </c>
      <c r="Q8" s="16">
        <f t="shared" si="0"/>
        <v>0</v>
      </c>
      <c r="R8" s="128">
        <f>(7*H8)/G8</f>
        <v>4.2</v>
      </c>
      <c r="S8" s="55">
        <f>(I8+L8)/G8</f>
        <v>1.4</v>
      </c>
      <c r="U8" s="126"/>
    </row>
    <row r="9" spans="2:21" x14ac:dyDescent="0.25">
      <c r="B9" s="56"/>
      <c r="C9" s="16"/>
      <c r="D9" s="16"/>
      <c r="E9" s="16"/>
      <c r="F9" s="16"/>
      <c r="G9" s="54"/>
      <c r="H9" s="16"/>
      <c r="I9" s="16"/>
      <c r="J9" s="16"/>
      <c r="K9" s="16"/>
      <c r="L9" s="16"/>
      <c r="M9" s="16"/>
      <c r="N9" s="16"/>
      <c r="O9" s="16"/>
      <c r="P9" s="16"/>
      <c r="Q9" s="16"/>
      <c r="R9" s="43"/>
      <c r="S9" s="21"/>
      <c r="U9" s="126"/>
    </row>
    <row r="10" spans="2:21" x14ac:dyDescent="0.25">
      <c r="B10" s="56"/>
      <c r="C10" s="16" t="s">
        <v>79</v>
      </c>
      <c r="D10" s="16"/>
      <c r="E10" s="16"/>
      <c r="F10" s="16"/>
      <c r="G10" s="54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43"/>
      <c r="S10" s="21"/>
      <c r="U10" s="126"/>
    </row>
    <row r="11" spans="2:21" x14ac:dyDescent="0.25">
      <c r="B11" s="56"/>
      <c r="C11" s="10" t="s">
        <v>76</v>
      </c>
      <c r="D11" s="38">
        <v>1</v>
      </c>
      <c r="E11" s="38">
        <v>1</v>
      </c>
      <c r="F11" s="38">
        <v>0</v>
      </c>
      <c r="G11" s="43">
        <v>4.333333333333333</v>
      </c>
      <c r="H11" s="38">
        <v>9</v>
      </c>
      <c r="I11" s="38">
        <v>12</v>
      </c>
      <c r="J11" s="38">
        <v>1</v>
      </c>
      <c r="K11" s="38">
        <v>2</v>
      </c>
      <c r="L11" s="38">
        <v>2</v>
      </c>
      <c r="M11" s="38">
        <v>1</v>
      </c>
      <c r="N11" s="38">
        <v>0</v>
      </c>
      <c r="O11" s="38">
        <v>0</v>
      </c>
      <c r="P11" s="38">
        <v>0</v>
      </c>
      <c r="Q11" s="38">
        <v>0</v>
      </c>
      <c r="R11" s="43">
        <f>(7*H11)/G11</f>
        <v>14.53846153846154</v>
      </c>
      <c r="S11" s="21">
        <f>(I11+L11)/G11</f>
        <v>3.2307692307692308</v>
      </c>
    </row>
    <row r="12" spans="2:21" x14ac:dyDescent="0.25">
      <c r="B12" s="56"/>
      <c r="C12" s="10" t="s">
        <v>94</v>
      </c>
      <c r="D12" s="10">
        <v>1</v>
      </c>
      <c r="E12" s="10">
        <v>1</v>
      </c>
      <c r="F12" s="10">
        <v>1</v>
      </c>
      <c r="G12" s="10">
        <v>6</v>
      </c>
      <c r="H12" s="10">
        <v>3</v>
      </c>
      <c r="I12" s="10">
        <v>6</v>
      </c>
      <c r="J12" s="10">
        <v>1</v>
      </c>
      <c r="K12" s="10">
        <v>4</v>
      </c>
      <c r="L12" s="10">
        <v>0</v>
      </c>
      <c r="M12" s="10">
        <v>1</v>
      </c>
      <c r="N12" s="10">
        <v>0</v>
      </c>
      <c r="O12" s="10">
        <v>0</v>
      </c>
      <c r="P12" s="10">
        <v>1</v>
      </c>
      <c r="Q12" s="10">
        <v>0</v>
      </c>
      <c r="R12" s="43">
        <f>(7*H12)/G12</f>
        <v>3.5</v>
      </c>
      <c r="S12" s="21">
        <f>(I12+L12)/G12</f>
        <v>1</v>
      </c>
    </row>
    <row r="13" spans="2:21" x14ac:dyDescent="0.25">
      <c r="B13" s="56"/>
      <c r="C13" s="10" t="s">
        <v>80</v>
      </c>
      <c r="D13" s="10">
        <v>1</v>
      </c>
      <c r="E13" s="10">
        <v>1</v>
      </c>
      <c r="F13" s="10">
        <v>1</v>
      </c>
      <c r="G13" s="10">
        <v>7</v>
      </c>
      <c r="H13" s="10">
        <v>3</v>
      </c>
      <c r="I13" s="10">
        <v>10</v>
      </c>
      <c r="J13" s="10">
        <v>0</v>
      </c>
      <c r="K13" s="10">
        <v>8</v>
      </c>
      <c r="L13" s="10">
        <v>0</v>
      </c>
      <c r="M13" s="10">
        <v>0</v>
      </c>
      <c r="N13" s="10">
        <v>0</v>
      </c>
      <c r="O13" s="10">
        <v>1</v>
      </c>
      <c r="P13" s="10">
        <v>0</v>
      </c>
      <c r="Q13" s="10">
        <v>0</v>
      </c>
      <c r="R13" s="43">
        <f>(7*H13)/G13</f>
        <v>3</v>
      </c>
      <c r="S13" s="21">
        <f>(I13+L13)/G13</f>
        <v>1.4285714285714286</v>
      </c>
    </row>
    <row r="14" spans="2:21" x14ac:dyDescent="0.25">
      <c r="B14" s="56"/>
      <c r="C14" s="10" t="s">
        <v>103</v>
      </c>
      <c r="D14" s="10">
        <v>2</v>
      </c>
      <c r="E14" s="10">
        <v>1</v>
      </c>
      <c r="F14" s="10">
        <v>0</v>
      </c>
      <c r="G14" s="147">
        <v>7</v>
      </c>
      <c r="H14" s="147">
        <v>10</v>
      </c>
      <c r="I14" s="147">
        <v>12</v>
      </c>
      <c r="J14" s="147">
        <v>2</v>
      </c>
      <c r="K14" s="147">
        <v>10</v>
      </c>
      <c r="L14" s="147">
        <v>3</v>
      </c>
      <c r="M14" s="147">
        <v>0</v>
      </c>
      <c r="N14" s="147">
        <v>0</v>
      </c>
      <c r="O14" s="147">
        <v>0</v>
      </c>
      <c r="P14" s="147">
        <v>1</v>
      </c>
      <c r="Q14" s="147">
        <v>0</v>
      </c>
      <c r="R14" s="43">
        <f>(7*H14)/G14</f>
        <v>10</v>
      </c>
      <c r="S14" s="21">
        <f>(I14+L14)/G14</f>
        <v>2.1428571428571428</v>
      </c>
    </row>
    <row r="15" spans="2:21" x14ac:dyDescent="0.25">
      <c r="B15" s="56"/>
      <c r="C15" s="10" t="s">
        <v>77</v>
      </c>
      <c r="D15" s="10"/>
      <c r="E15" s="10"/>
      <c r="F15" s="10"/>
      <c r="G15" s="14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43"/>
      <c r="S15" s="21"/>
    </row>
    <row r="16" spans="2:21" x14ac:dyDescent="0.25">
      <c r="B16" s="56"/>
      <c r="C16" s="16" t="s">
        <v>79</v>
      </c>
      <c r="D16" s="16">
        <f t="shared" ref="D16:Q16" si="1">SUM(D11:D15)</f>
        <v>5</v>
      </c>
      <c r="E16" s="16">
        <f t="shared" si="1"/>
        <v>4</v>
      </c>
      <c r="F16" s="16">
        <f t="shared" si="1"/>
        <v>2</v>
      </c>
      <c r="G16" s="54">
        <f t="shared" si="1"/>
        <v>24.333333333333332</v>
      </c>
      <c r="H16" s="16">
        <f t="shared" si="1"/>
        <v>25</v>
      </c>
      <c r="I16" s="16">
        <f t="shared" si="1"/>
        <v>40</v>
      </c>
      <c r="J16" s="16">
        <f t="shared" si="1"/>
        <v>4</v>
      </c>
      <c r="K16" s="16">
        <f t="shared" si="1"/>
        <v>24</v>
      </c>
      <c r="L16" s="16">
        <f t="shared" si="1"/>
        <v>5</v>
      </c>
      <c r="M16" s="16">
        <f t="shared" si="1"/>
        <v>2</v>
      </c>
      <c r="N16" s="16">
        <f t="shared" si="1"/>
        <v>0</v>
      </c>
      <c r="O16" s="16">
        <f t="shared" si="1"/>
        <v>1</v>
      </c>
      <c r="P16" s="16">
        <f>SUM(P11:P15)</f>
        <v>2</v>
      </c>
      <c r="Q16" s="16">
        <f t="shared" si="1"/>
        <v>0</v>
      </c>
      <c r="R16" s="128">
        <f>(7*H16)/G16</f>
        <v>7.191780821917809</v>
      </c>
      <c r="S16" s="55">
        <f t="shared" ref="S16" si="2">(I16+L16)/G16</f>
        <v>1.8493150684931507</v>
      </c>
    </row>
    <row r="17" spans="2:19" x14ac:dyDescent="0.25">
      <c r="B17" s="56"/>
      <c r="C17" s="6"/>
      <c r="D17" s="6"/>
      <c r="E17" s="6"/>
      <c r="F17" s="6"/>
      <c r="G17" s="37"/>
      <c r="H17" s="6"/>
      <c r="I17" s="6"/>
      <c r="J17" s="6"/>
      <c r="K17" s="6"/>
      <c r="L17" s="6"/>
      <c r="M17" s="6"/>
      <c r="N17" s="6"/>
      <c r="O17" s="6"/>
      <c r="P17" s="6"/>
      <c r="Q17" s="6"/>
      <c r="R17" s="37"/>
      <c r="S17" s="57"/>
    </row>
    <row r="18" spans="2:19" ht="15.75" thickBot="1" x14ac:dyDescent="0.3">
      <c r="B18" s="36"/>
      <c r="C18" s="17" t="s">
        <v>81</v>
      </c>
      <c r="D18" s="17">
        <f t="shared" ref="D18:Q18" si="3">D8+D16</f>
        <v>8</v>
      </c>
      <c r="E18" s="17">
        <f t="shared" si="3"/>
        <v>5</v>
      </c>
      <c r="F18" s="17">
        <f t="shared" si="3"/>
        <v>2</v>
      </c>
      <c r="G18" s="181">
        <f t="shared" si="3"/>
        <v>29.333333333333332</v>
      </c>
      <c r="H18" s="17">
        <f t="shared" si="3"/>
        <v>28</v>
      </c>
      <c r="I18" s="17">
        <f t="shared" si="3"/>
        <v>44</v>
      </c>
      <c r="J18" s="17">
        <f t="shared" si="3"/>
        <v>4</v>
      </c>
      <c r="K18" s="17">
        <f t="shared" si="3"/>
        <v>31</v>
      </c>
      <c r="L18" s="17">
        <f t="shared" si="3"/>
        <v>8</v>
      </c>
      <c r="M18" s="17">
        <f t="shared" si="3"/>
        <v>3</v>
      </c>
      <c r="N18" s="17">
        <f t="shared" si="3"/>
        <v>0</v>
      </c>
      <c r="O18" s="17">
        <f t="shared" si="3"/>
        <v>1</v>
      </c>
      <c r="P18" s="17">
        <f t="shared" si="3"/>
        <v>2</v>
      </c>
      <c r="Q18" s="17">
        <f t="shared" si="3"/>
        <v>0</v>
      </c>
      <c r="R18" s="181">
        <f>7.5*H18/G18</f>
        <v>7.1590909090909092</v>
      </c>
      <c r="S18" s="183">
        <f>(I18+L18)/G18</f>
        <v>1.7727272727272727</v>
      </c>
    </row>
    <row r="19" spans="2:19" x14ac:dyDescent="0.25">
      <c r="B19" s="16"/>
      <c r="C19" s="3"/>
      <c r="D19" s="3"/>
      <c r="E19" s="3"/>
      <c r="F19" s="3"/>
      <c r="G19" s="25"/>
      <c r="H19" s="3"/>
      <c r="I19" s="3"/>
      <c r="J19" s="3"/>
      <c r="K19" s="3"/>
      <c r="L19" s="3"/>
      <c r="M19" s="3"/>
      <c r="N19" s="3"/>
      <c r="O19" s="3"/>
      <c r="P19" s="3"/>
      <c r="Q19" s="3"/>
      <c r="R19" s="25"/>
      <c r="S19" s="25"/>
    </row>
    <row r="20" spans="2:19" ht="15.75" thickBot="1" x14ac:dyDescent="0.3">
      <c r="B20" s="16"/>
      <c r="C20" s="6"/>
      <c r="D20" s="6"/>
      <c r="E20" s="6"/>
      <c r="F20" s="6"/>
      <c r="G20" s="37"/>
      <c r="H20" s="6"/>
      <c r="I20" s="6"/>
      <c r="J20" s="6"/>
      <c r="K20" s="6"/>
      <c r="L20" s="6"/>
      <c r="M20" s="6"/>
      <c r="N20" s="6"/>
      <c r="O20" s="6"/>
      <c r="P20" s="6"/>
      <c r="Q20" s="6"/>
      <c r="R20" s="37"/>
      <c r="S20" s="37"/>
    </row>
    <row r="21" spans="2:19" ht="18.75" x14ac:dyDescent="0.3">
      <c r="B21" s="58" t="s">
        <v>104</v>
      </c>
      <c r="C21" s="34" t="s">
        <v>78</v>
      </c>
      <c r="D21" s="34" t="s">
        <v>56</v>
      </c>
      <c r="E21" s="34" t="s">
        <v>57</v>
      </c>
      <c r="F21" s="34" t="s">
        <v>58</v>
      </c>
      <c r="G21" s="52" t="s">
        <v>18</v>
      </c>
      <c r="H21" s="34" t="s">
        <v>19</v>
      </c>
      <c r="I21" s="34" t="s">
        <v>59</v>
      </c>
      <c r="J21" s="34" t="s">
        <v>42</v>
      </c>
      <c r="K21" s="34" t="s">
        <v>5</v>
      </c>
      <c r="L21" s="34" t="s">
        <v>4</v>
      </c>
      <c r="M21" s="34" t="s">
        <v>44</v>
      </c>
      <c r="N21" s="34" t="s">
        <v>60</v>
      </c>
      <c r="O21" s="34" t="s">
        <v>61</v>
      </c>
      <c r="P21" s="34" t="s">
        <v>62</v>
      </c>
      <c r="Q21" s="34" t="s">
        <v>63</v>
      </c>
      <c r="R21" s="52" t="s">
        <v>64</v>
      </c>
      <c r="S21" s="53" t="s">
        <v>65</v>
      </c>
    </row>
    <row r="22" spans="2:19" ht="18.75" x14ac:dyDescent="0.3">
      <c r="B22" s="59" t="s">
        <v>118</v>
      </c>
      <c r="C22" s="10" t="s">
        <v>67</v>
      </c>
      <c r="D22" s="10">
        <f>'May Update'!C36</f>
        <v>1</v>
      </c>
      <c r="E22" s="10">
        <f>'May Update'!D36</f>
        <v>1</v>
      </c>
      <c r="F22" s="10">
        <f>'May Update'!E36</f>
        <v>0</v>
      </c>
      <c r="G22" s="10">
        <f>'May Update'!F36</f>
        <v>3</v>
      </c>
      <c r="H22" s="10">
        <f>'May Update'!G36</f>
        <v>0</v>
      </c>
      <c r="I22" s="10">
        <f>'May Update'!H36</f>
        <v>1</v>
      </c>
      <c r="J22" s="10">
        <f>'May Update'!I36</f>
        <v>0</v>
      </c>
      <c r="K22" s="10">
        <f>'May Update'!J36</f>
        <v>7</v>
      </c>
      <c r="L22" s="10">
        <f>'May Update'!K36</f>
        <v>4</v>
      </c>
      <c r="M22" s="10">
        <f>'May Update'!L36</f>
        <v>0</v>
      </c>
      <c r="N22" s="10">
        <f>'May Update'!M36</f>
        <v>0</v>
      </c>
      <c r="O22" s="10">
        <f>'May Update'!N36</f>
        <v>0</v>
      </c>
      <c r="P22" s="10">
        <f>'May Update'!O36</f>
        <v>0</v>
      </c>
      <c r="Q22" s="10">
        <f>'May Update'!P36</f>
        <v>0</v>
      </c>
      <c r="R22" s="14">
        <f>9*H22/G22</f>
        <v>0</v>
      </c>
      <c r="S22" s="21">
        <f>(I22+L22)/G22</f>
        <v>1.6666666666666667</v>
      </c>
    </row>
    <row r="23" spans="2:19" x14ac:dyDescent="0.25">
      <c r="B23" s="56"/>
      <c r="C23" s="10" t="s">
        <v>68</v>
      </c>
      <c r="D23" s="10">
        <f>'June Update'!C41</f>
        <v>1</v>
      </c>
      <c r="E23" s="10">
        <f>'June Update'!D41</f>
        <v>1</v>
      </c>
      <c r="F23" s="10">
        <f>'June Update'!E41</f>
        <v>0</v>
      </c>
      <c r="G23" s="10">
        <f>'June Update'!F41</f>
        <v>3</v>
      </c>
      <c r="H23" s="10">
        <f>'June Update'!G41</f>
        <v>1</v>
      </c>
      <c r="I23" s="10">
        <f>'June Update'!H41</f>
        <v>1</v>
      </c>
      <c r="J23" s="10">
        <f>'June Update'!I41</f>
        <v>0</v>
      </c>
      <c r="K23" s="10">
        <f>'June Update'!J41</f>
        <v>3</v>
      </c>
      <c r="L23" s="10">
        <f>'June Update'!K41</f>
        <v>4</v>
      </c>
      <c r="M23" s="10">
        <f>'June Update'!L41</f>
        <v>0</v>
      </c>
      <c r="N23" s="10">
        <f>'June Update'!M41</f>
        <v>3</v>
      </c>
      <c r="O23" s="10">
        <f>'June Update'!N41</f>
        <v>0</v>
      </c>
      <c r="P23" s="10">
        <f>'June Update'!O41</f>
        <v>0</v>
      </c>
      <c r="Q23" s="10">
        <f>'June Update'!P41</f>
        <v>0</v>
      </c>
      <c r="R23" s="14">
        <f>9*H23/G23</f>
        <v>3</v>
      </c>
      <c r="S23" s="21">
        <f>(I23+L23)/G23</f>
        <v>1.6666666666666667</v>
      </c>
    </row>
    <row r="24" spans="2:19" x14ac:dyDescent="0.25">
      <c r="B24" s="56"/>
      <c r="C24" s="10" t="s">
        <v>69</v>
      </c>
      <c r="D24" s="38">
        <f>'July Update'!C32</f>
        <v>3</v>
      </c>
      <c r="E24" s="38">
        <f>'July Update'!D32</f>
        <v>3</v>
      </c>
      <c r="F24" s="38">
        <f>'July Update'!E32</f>
        <v>0</v>
      </c>
      <c r="G24" s="43">
        <f>'July Update'!F32</f>
        <v>7.66</v>
      </c>
      <c r="H24" s="38">
        <f>'July Update'!G32</f>
        <v>7</v>
      </c>
      <c r="I24" s="38">
        <f>'July Update'!H32</f>
        <v>6</v>
      </c>
      <c r="J24" s="38">
        <f>'July Update'!I32</f>
        <v>0</v>
      </c>
      <c r="K24" s="38">
        <f>'July Update'!J32</f>
        <v>9</v>
      </c>
      <c r="L24" s="38">
        <f>'July Update'!K32</f>
        <v>12</v>
      </c>
      <c r="M24" s="38">
        <f>'July Update'!L32</f>
        <v>1</v>
      </c>
      <c r="N24" s="38">
        <f>'July Update'!M32</f>
        <v>3</v>
      </c>
      <c r="O24" s="38">
        <f>'July Update'!N32</f>
        <v>0</v>
      </c>
      <c r="P24" s="38">
        <f>'July Update'!O32</f>
        <v>1</v>
      </c>
      <c r="Q24" s="38">
        <f>'July Update'!P32</f>
        <v>0</v>
      </c>
      <c r="R24" s="14">
        <f>9*H24/G24</f>
        <v>8.2245430809399469</v>
      </c>
      <c r="S24" s="21">
        <f>(I24+L24)/G24</f>
        <v>2.3498694516971277</v>
      </c>
    </row>
    <row r="25" spans="2:19" x14ac:dyDescent="0.25">
      <c r="B25" s="56"/>
      <c r="C25" s="10" t="s">
        <v>70</v>
      </c>
      <c r="D25" s="10"/>
      <c r="E25" s="10"/>
      <c r="F25" s="10"/>
      <c r="G25" s="14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54"/>
      <c r="S25" s="55"/>
    </row>
    <row r="26" spans="2:19" x14ac:dyDescent="0.25">
      <c r="B26" s="56"/>
      <c r="C26" s="16" t="s">
        <v>78</v>
      </c>
      <c r="D26" s="16">
        <f>SUM(D22:D25)</f>
        <v>5</v>
      </c>
      <c r="E26" s="16">
        <f t="shared" ref="E26:Q26" si="4">SUM(E22:E25)</f>
        <v>5</v>
      </c>
      <c r="F26" s="16">
        <f t="shared" si="4"/>
        <v>0</v>
      </c>
      <c r="G26" s="54">
        <f t="shared" si="4"/>
        <v>13.66</v>
      </c>
      <c r="H26" s="16">
        <f t="shared" si="4"/>
        <v>8</v>
      </c>
      <c r="I26" s="16">
        <f t="shared" si="4"/>
        <v>8</v>
      </c>
      <c r="J26" s="16">
        <f t="shared" si="4"/>
        <v>0</v>
      </c>
      <c r="K26" s="16">
        <f t="shared" si="4"/>
        <v>19</v>
      </c>
      <c r="L26" s="16">
        <f t="shared" si="4"/>
        <v>20</v>
      </c>
      <c r="M26" s="16">
        <f t="shared" si="4"/>
        <v>1</v>
      </c>
      <c r="N26" s="16">
        <f t="shared" si="4"/>
        <v>6</v>
      </c>
      <c r="O26" s="16">
        <f t="shared" si="4"/>
        <v>0</v>
      </c>
      <c r="P26" s="16">
        <f t="shared" si="4"/>
        <v>1</v>
      </c>
      <c r="Q26" s="16">
        <f t="shared" si="4"/>
        <v>0</v>
      </c>
      <c r="R26" s="54">
        <f>9*H26/G26</f>
        <v>5.2708638360175692</v>
      </c>
      <c r="S26" s="55">
        <f>(I26+L26)/G26</f>
        <v>2.0497803806734991</v>
      </c>
    </row>
    <row r="27" spans="2:19" x14ac:dyDescent="0.25">
      <c r="B27" s="56"/>
      <c r="C27" s="16"/>
      <c r="D27" s="10"/>
      <c r="E27" s="10"/>
      <c r="F27" s="10"/>
      <c r="G27" s="14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54"/>
      <c r="S27" s="55"/>
    </row>
    <row r="28" spans="2:19" x14ac:dyDescent="0.25">
      <c r="B28" s="56"/>
      <c r="C28" s="16" t="s">
        <v>79</v>
      </c>
      <c r="D28" s="10"/>
      <c r="E28" s="10"/>
      <c r="F28" s="10"/>
      <c r="G28" s="14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54"/>
      <c r="S28" s="55"/>
    </row>
    <row r="29" spans="2:19" x14ac:dyDescent="0.25">
      <c r="B29" s="56"/>
      <c r="C29" s="10" t="s">
        <v>76</v>
      </c>
      <c r="D29" s="38">
        <v>1</v>
      </c>
      <c r="E29" s="38">
        <v>1</v>
      </c>
      <c r="F29" s="38">
        <v>1</v>
      </c>
      <c r="G29" s="38">
        <v>4</v>
      </c>
      <c r="H29" s="38">
        <v>0</v>
      </c>
      <c r="I29" s="38">
        <v>1</v>
      </c>
      <c r="J29" s="38">
        <v>0</v>
      </c>
      <c r="K29" s="38">
        <v>7</v>
      </c>
      <c r="L29" s="38">
        <v>0</v>
      </c>
      <c r="M29" s="38">
        <v>0</v>
      </c>
      <c r="N29" s="38">
        <v>0</v>
      </c>
      <c r="O29" s="38">
        <v>1</v>
      </c>
      <c r="P29" s="38">
        <v>0</v>
      </c>
      <c r="Q29" s="38">
        <v>0</v>
      </c>
      <c r="R29" s="14">
        <f t="shared" ref="R29:R32" si="5">9*H29/G29</f>
        <v>0</v>
      </c>
      <c r="S29" s="21">
        <f>(I29+L29)/G29</f>
        <v>0.25</v>
      </c>
    </row>
    <row r="30" spans="2:19" x14ac:dyDescent="0.25">
      <c r="B30" s="56"/>
      <c r="C30" s="10" t="s">
        <v>103</v>
      </c>
      <c r="D30" s="10">
        <v>1</v>
      </c>
      <c r="E30" s="10">
        <v>1</v>
      </c>
      <c r="F30" s="10">
        <v>0</v>
      </c>
      <c r="G30" s="174">
        <v>4</v>
      </c>
      <c r="H30" s="174">
        <v>1</v>
      </c>
      <c r="I30" s="174">
        <v>1</v>
      </c>
      <c r="J30" s="174">
        <v>0</v>
      </c>
      <c r="K30" s="174">
        <v>3</v>
      </c>
      <c r="L30" s="174">
        <v>4</v>
      </c>
      <c r="M30" s="174">
        <v>0</v>
      </c>
      <c r="N30" s="174">
        <v>0</v>
      </c>
      <c r="O30" s="174">
        <v>0</v>
      </c>
      <c r="P30" s="174">
        <v>1</v>
      </c>
      <c r="Q30" s="174">
        <v>0</v>
      </c>
      <c r="R30" s="14">
        <f>7*H30/G30</f>
        <v>1.75</v>
      </c>
      <c r="S30" s="21">
        <f>(I30+L30)/G30</f>
        <v>1.25</v>
      </c>
    </row>
    <row r="31" spans="2:19" x14ac:dyDescent="0.25">
      <c r="B31" s="56"/>
      <c r="C31" s="10" t="s">
        <v>77</v>
      </c>
      <c r="D31" s="10"/>
      <c r="E31" s="10"/>
      <c r="F31" s="10"/>
      <c r="G31" s="14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54"/>
      <c r="S31" s="55"/>
    </row>
    <row r="32" spans="2:19" x14ac:dyDescent="0.25">
      <c r="B32" s="56"/>
      <c r="C32" s="16" t="s">
        <v>79</v>
      </c>
      <c r="D32" s="16">
        <f t="shared" ref="D32:Q32" si="6">SUM(D29:D31)</f>
        <v>2</v>
      </c>
      <c r="E32" s="16">
        <f t="shared" si="6"/>
        <v>2</v>
      </c>
      <c r="F32" s="16">
        <f t="shared" si="6"/>
        <v>1</v>
      </c>
      <c r="G32" s="16">
        <f t="shared" si="6"/>
        <v>8</v>
      </c>
      <c r="H32" s="16">
        <f t="shared" si="6"/>
        <v>1</v>
      </c>
      <c r="I32" s="16">
        <f t="shared" si="6"/>
        <v>2</v>
      </c>
      <c r="J32" s="16">
        <f t="shared" si="6"/>
        <v>0</v>
      </c>
      <c r="K32" s="16">
        <f t="shared" si="6"/>
        <v>10</v>
      </c>
      <c r="L32" s="16">
        <f t="shared" si="6"/>
        <v>4</v>
      </c>
      <c r="M32" s="16">
        <f t="shared" si="6"/>
        <v>0</v>
      </c>
      <c r="N32" s="16">
        <f t="shared" si="6"/>
        <v>0</v>
      </c>
      <c r="O32" s="16">
        <f t="shared" si="6"/>
        <v>1</v>
      </c>
      <c r="P32" s="16">
        <f t="shared" si="6"/>
        <v>1</v>
      </c>
      <c r="Q32" s="16">
        <f t="shared" si="6"/>
        <v>0</v>
      </c>
      <c r="R32" s="54">
        <f t="shared" si="5"/>
        <v>1.125</v>
      </c>
      <c r="S32" s="55">
        <f>(I32+L32)/G32</f>
        <v>0.75</v>
      </c>
    </row>
    <row r="33" spans="2:19" x14ac:dyDescent="0.25">
      <c r="B33" s="56"/>
      <c r="C33" s="6"/>
      <c r="F33" s="1"/>
      <c r="G33" s="127"/>
      <c r="H33" s="1"/>
      <c r="I33" s="1"/>
      <c r="J33" s="1"/>
      <c r="K33" s="1"/>
      <c r="L33" s="1"/>
      <c r="M33" s="1"/>
      <c r="N33" s="1"/>
      <c r="O33" s="1"/>
      <c r="P33" s="1"/>
      <c r="Q33" s="1"/>
      <c r="R33" s="54"/>
      <c r="S33" s="55"/>
    </row>
    <row r="34" spans="2:19" ht="15" customHeight="1" thickBot="1" x14ac:dyDescent="0.3">
      <c r="B34" s="36"/>
      <c r="C34" s="17" t="s">
        <v>81</v>
      </c>
      <c r="D34" s="17">
        <f t="shared" ref="D34:Q34" si="7">D26+D32</f>
        <v>7</v>
      </c>
      <c r="E34" s="17">
        <f t="shared" si="7"/>
        <v>7</v>
      </c>
      <c r="F34" s="17">
        <f t="shared" si="7"/>
        <v>1</v>
      </c>
      <c r="G34" s="181">
        <f t="shared" si="7"/>
        <v>21.66</v>
      </c>
      <c r="H34" s="17">
        <f t="shared" si="7"/>
        <v>9</v>
      </c>
      <c r="I34" s="17">
        <f t="shared" si="7"/>
        <v>10</v>
      </c>
      <c r="J34" s="17">
        <f t="shared" si="7"/>
        <v>0</v>
      </c>
      <c r="K34" s="17">
        <f t="shared" si="7"/>
        <v>29</v>
      </c>
      <c r="L34" s="17">
        <f t="shared" si="7"/>
        <v>24</v>
      </c>
      <c r="M34" s="17">
        <f t="shared" si="7"/>
        <v>1</v>
      </c>
      <c r="N34" s="17">
        <f t="shared" si="7"/>
        <v>6</v>
      </c>
      <c r="O34" s="17">
        <f t="shared" si="7"/>
        <v>1</v>
      </c>
      <c r="P34" s="17">
        <f t="shared" si="7"/>
        <v>2</v>
      </c>
      <c r="Q34" s="17">
        <f t="shared" si="7"/>
        <v>0</v>
      </c>
      <c r="R34" s="181">
        <f>8.5*H34/G34</f>
        <v>3.5318559556786702</v>
      </c>
      <c r="S34" s="183">
        <f>(I34+L34)/G34</f>
        <v>1.5697137580794089</v>
      </c>
    </row>
    <row r="35" spans="2:19" ht="15" customHeight="1" x14ac:dyDescent="0.25">
      <c r="B35" s="34"/>
      <c r="C35" s="75"/>
      <c r="D35" s="75"/>
      <c r="E35" s="75"/>
      <c r="F35" s="75"/>
      <c r="G35" s="76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6"/>
      <c r="S35" s="76"/>
    </row>
    <row r="36" spans="2:19" ht="15" customHeight="1" thickBot="1" x14ac:dyDescent="0.3">
      <c r="B36" s="74"/>
      <c r="C36" s="63"/>
      <c r="D36" s="63"/>
      <c r="E36" s="63"/>
      <c r="F36" s="63"/>
      <c r="G36" s="68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8"/>
      <c r="S36" s="68"/>
    </row>
    <row r="37" spans="2:19" ht="18.75" x14ac:dyDescent="0.3">
      <c r="B37" s="58" t="s">
        <v>100</v>
      </c>
      <c r="C37" s="34" t="s">
        <v>78</v>
      </c>
      <c r="D37" s="34" t="s">
        <v>56</v>
      </c>
      <c r="E37" s="34" t="s">
        <v>57</v>
      </c>
      <c r="F37" s="34" t="s">
        <v>58</v>
      </c>
      <c r="G37" s="52" t="s">
        <v>18</v>
      </c>
      <c r="H37" s="34" t="s">
        <v>19</v>
      </c>
      <c r="I37" s="34" t="s">
        <v>59</v>
      </c>
      <c r="J37" s="34" t="s">
        <v>42</v>
      </c>
      <c r="K37" s="34" t="s">
        <v>5</v>
      </c>
      <c r="L37" s="34" t="s">
        <v>4</v>
      </c>
      <c r="M37" s="34" t="s">
        <v>44</v>
      </c>
      <c r="N37" s="34" t="s">
        <v>60</v>
      </c>
      <c r="O37" s="34" t="s">
        <v>61</v>
      </c>
      <c r="P37" s="34" t="s">
        <v>62</v>
      </c>
      <c r="Q37" s="34" t="s">
        <v>63</v>
      </c>
      <c r="R37" s="52" t="s">
        <v>64</v>
      </c>
      <c r="S37" s="53" t="s">
        <v>65</v>
      </c>
    </row>
    <row r="38" spans="2:19" ht="18.75" x14ac:dyDescent="0.3">
      <c r="B38" s="59" t="s">
        <v>102</v>
      </c>
      <c r="C38" s="10" t="s">
        <v>67</v>
      </c>
      <c r="D38" s="10">
        <v>3</v>
      </c>
      <c r="E38" s="10">
        <f>'May Update'!D37</f>
        <v>0</v>
      </c>
      <c r="F38" s="10">
        <f>'May Update'!E37</f>
        <v>0</v>
      </c>
      <c r="G38" s="10">
        <f>'May Update'!F37</f>
        <v>4</v>
      </c>
      <c r="H38" s="10">
        <v>6</v>
      </c>
      <c r="I38" s="10">
        <v>5</v>
      </c>
      <c r="J38" s="10">
        <f>'May Update'!I37</f>
        <v>0</v>
      </c>
      <c r="K38" s="10">
        <v>5</v>
      </c>
      <c r="L38" s="10">
        <v>6</v>
      </c>
      <c r="M38" s="10">
        <v>1</v>
      </c>
      <c r="N38" s="10">
        <v>3</v>
      </c>
      <c r="O38" s="10">
        <f>'May Update'!N37</f>
        <v>0</v>
      </c>
      <c r="P38" s="10">
        <f>'May Update'!O37</f>
        <v>1</v>
      </c>
      <c r="Q38" s="10">
        <f>'May Update'!P37</f>
        <v>0</v>
      </c>
      <c r="R38" s="14">
        <f>9*H38/G38</f>
        <v>13.5</v>
      </c>
      <c r="S38" s="21">
        <f>(I38+L38)/G38</f>
        <v>2.75</v>
      </c>
    </row>
    <row r="39" spans="2:19" x14ac:dyDescent="0.25">
      <c r="B39" s="56"/>
      <c r="C39" s="10" t="s">
        <v>68</v>
      </c>
      <c r="D39" s="10">
        <f>'June Update'!C42</f>
        <v>4</v>
      </c>
      <c r="E39" s="10">
        <f>'June Update'!D42</f>
        <v>0</v>
      </c>
      <c r="F39" s="10">
        <f>'June Update'!E42</f>
        <v>0</v>
      </c>
      <c r="G39" s="14">
        <f>'June Update'!F42</f>
        <v>9.3333333333333339</v>
      </c>
      <c r="H39" s="10">
        <f>'June Update'!G42</f>
        <v>9</v>
      </c>
      <c r="I39" s="10">
        <f>'June Update'!H42</f>
        <v>11</v>
      </c>
      <c r="J39" s="10">
        <f>'June Update'!I42</f>
        <v>1</v>
      </c>
      <c r="K39" s="10">
        <f>'June Update'!J42</f>
        <v>7</v>
      </c>
      <c r="L39" s="10">
        <f>'June Update'!K42</f>
        <v>10</v>
      </c>
      <c r="M39" s="10">
        <f>'June Update'!L42</f>
        <v>0</v>
      </c>
      <c r="N39" s="10">
        <f>'June Update'!M42</f>
        <v>1</v>
      </c>
      <c r="O39" s="10">
        <f>'June Update'!N42</f>
        <v>0</v>
      </c>
      <c r="P39" s="10">
        <f>'June Update'!O42</f>
        <v>1</v>
      </c>
      <c r="Q39" s="10">
        <f>'June Update'!P42</f>
        <v>0</v>
      </c>
      <c r="R39" s="14">
        <f>9*H39/G39</f>
        <v>8.6785714285714288</v>
      </c>
      <c r="S39" s="21">
        <f>(I39+L39)/G39</f>
        <v>2.25</v>
      </c>
    </row>
    <row r="40" spans="2:19" x14ac:dyDescent="0.25">
      <c r="B40" s="56"/>
      <c r="C40" s="10" t="s">
        <v>69</v>
      </c>
      <c r="D40" s="38">
        <f>'July Update'!C33</f>
        <v>3</v>
      </c>
      <c r="E40" s="38">
        <f>'July Update'!D33</f>
        <v>0</v>
      </c>
      <c r="F40" s="38">
        <f>'July Update'!E33</f>
        <v>0</v>
      </c>
      <c r="G40" s="43">
        <f>'July Update'!F33</f>
        <v>5</v>
      </c>
      <c r="H40" s="38">
        <f>'July Update'!G33</f>
        <v>4</v>
      </c>
      <c r="I40" s="38">
        <f>'July Update'!H33</f>
        <v>3</v>
      </c>
      <c r="J40" s="38">
        <f>'July Update'!I33</f>
        <v>1</v>
      </c>
      <c r="K40" s="38">
        <f>'July Update'!J33</f>
        <v>7</v>
      </c>
      <c r="L40" s="38">
        <f>'July Update'!K33</f>
        <v>8</v>
      </c>
      <c r="M40" s="38">
        <f>'July Update'!L33</f>
        <v>1</v>
      </c>
      <c r="N40" s="38">
        <f>'July Update'!M33</f>
        <v>1</v>
      </c>
      <c r="O40" s="38">
        <f>'July Update'!N33</f>
        <v>2</v>
      </c>
      <c r="P40" s="38">
        <f>'July Update'!O33</f>
        <v>1</v>
      </c>
      <c r="Q40" s="38">
        <f>'July Update'!P33</f>
        <v>0</v>
      </c>
      <c r="R40" s="14">
        <f>9*H40/G40</f>
        <v>7.2</v>
      </c>
      <c r="S40" s="21">
        <f>(I40+L40)/G40</f>
        <v>2.2000000000000002</v>
      </c>
    </row>
    <row r="41" spans="2:19" x14ac:dyDescent="0.25">
      <c r="B41" s="56"/>
      <c r="C41" s="10" t="s">
        <v>70</v>
      </c>
      <c r="D41" s="10"/>
      <c r="E41" s="10"/>
      <c r="F41" s="10"/>
      <c r="G41" s="14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4"/>
      <c r="S41" s="21"/>
    </row>
    <row r="42" spans="2:19" x14ac:dyDescent="0.25">
      <c r="B42" s="56"/>
      <c r="C42" s="16" t="s">
        <v>78</v>
      </c>
      <c r="D42" s="16">
        <f t="shared" ref="D42:Q42" si="8">SUM(D38:D41)</f>
        <v>10</v>
      </c>
      <c r="E42" s="16">
        <f t="shared" si="8"/>
        <v>0</v>
      </c>
      <c r="F42" s="16">
        <f t="shared" si="8"/>
        <v>0</v>
      </c>
      <c r="G42" s="54">
        <f t="shared" si="8"/>
        <v>18.333333333333336</v>
      </c>
      <c r="H42" s="16">
        <f t="shared" si="8"/>
        <v>19</v>
      </c>
      <c r="I42" s="16">
        <f t="shared" si="8"/>
        <v>19</v>
      </c>
      <c r="J42" s="16">
        <f t="shared" si="8"/>
        <v>2</v>
      </c>
      <c r="K42" s="16">
        <f t="shared" si="8"/>
        <v>19</v>
      </c>
      <c r="L42" s="16">
        <f t="shared" si="8"/>
        <v>24</v>
      </c>
      <c r="M42" s="16">
        <f t="shared" si="8"/>
        <v>2</v>
      </c>
      <c r="N42" s="16">
        <f t="shared" si="8"/>
        <v>5</v>
      </c>
      <c r="O42" s="16">
        <f t="shared" si="8"/>
        <v>2</v>
      </c>
      <c r="P42" s="16">
        <f t="shared" si="8"/>
        <v>3</v>
      </c>
      <c r="Q42" s="16">
        <f t="shared" si="8"/>
        <v>0</v>
      </c>
      <c r="R42" s="14">
        <f>9*H42/G42</f>
        <v>9.3272727272727263</v>
      </c>
      <c r="S42" s="21">
        <f>(I42+L42)/G42</f>
        <v>2.3454545454545452</v>
      </c>
    </row>
    <row r="43" spans="2:19" x14ac:dyDescent="0.25">
      <c r="B43" s="56"/>
      <c r="C43" s="16"/>
      <c r="D43" s="16"/>
      <c r="E43" s="16"/>
      <c r="F43" s="16"/>
      <c r="G43" s="54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54"/>
      <c r="S43" s="55"/>
    </row>
    <row r="44" spans="2:19" x14ac:dyDescent="0.25">
      <c r="B44" s="56"/>
      <c r="C44" s="16" t="s">
        <v>79</v>
      </c>
      <c r="D44" s="16"/>
      <c r="E44" s="16"/>
      <c r="F44" s="16"/>
      <c r="G44" s="54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54"/>
      <c r="S44" s="55"/>
    </row>
    <row r="45" spans="2:19" x14ac:dyDescent="0.25">
      <c r="B45" s="56"/>
      <c r="C45" s="10" t="s">
        <v>76</v>
      </c>
      <c r="D45" s="38">
        <v>1</v>
      </c>
      <c r="E45" s="38">
        <v>0</v>
      </c>
      <c r="F45" s="38">
        <v>0</v>
      </c>
      <c r="G45" s="43">
        <v>0.33333333333333331</v>
      </c>
      <c r="H45" s="38">
        <v>2</v>
      </c>
      <c r="I45" s="38">
        <v>0</v>
      </c>
      <c r="J45" s="38">
        <v>0</v>
      </c>
      <c r="K45" s="38">
        <v>1</v>
      </c>
      <c r="L45" s="38">
        <v>4</v>
      </c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14">
        <f>(7*H45)/G45</f>
        <v>42</v>
      </c>
      <c r="S45" s="77">
        <v>12</v>
      </c>
    </row>
    <row r="46" spans="2:19" x14ac:dyDescent="0.25">
      <c r="B46" s="56"/>
      <c r="C46" s="10" t="s">
        <v>111</v>
      </c>
      <c r="D46" s="10">
        <v>1</v>
      </c>
      <c r="E46" s="10">
        <v>0</v>
      </c>
      <c r="F46" s="10">
        <v>0</v>
      </c>
      <c r="G46" s="38">
        <v>1</v>
      </c>
      <c r="H46" s="10">
        <v>1</v>
      </c>
      <c r="I46" s="10">
        <v>2</v>
      </c>
      <c r="J46" s="10">
        <v>0</v>
      </c>
      <c r="K46" s="10">
        <v>1</v>
      </c>
      <c r="L46" s="10">
        <v>0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  <c r="R46" s="14">
        <f>(7*H46)/G46</f>
        <v>7</v>
      </c>
      <c r="S46" s="21">
        <f>(I46+L46)/G46</f>
        <v>2</v>
      </c>
    </row>
    <row r="47" spans="2:19" x14ac:dyDescent="0.25">
      <c r="B47" s="56"/>
      <c r="C47" s="10" t="s">
        <v>77</v>
      </c>
      <c r="D47" s="10"/>
      <c r="E47" s="10"/>
      <c r="F47" s="10"/>
      <c r="G47" s="43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4"/>
      <c r="S47" s="21"/>
    </row>
    <row r="48" spans="2:19" x14ac:dyDescent="0.25">
      <c r="B48" s="56"/>
      <c r="C48" s="16" t="s">
        <v>79</v>
      </c>
      <c r="D48" s="16">
        <f>SUM(D45:D47)</f>
        <v>2</v>
      </c>
      <c r="E48" s="16">
        <f>SUM(E45:E47)</f>
        <v>0</v>
      </c>
      <c r="F48" s="16">
        <f>SUM(F45:F47)</f>
        <v>0</v>
      </c>
      <c r="G48" s="128">
        <f>SUM(G45:G47)</f>
        <v>1.3333333333333333</v>
      </c>
      <c r="H48" s="16">
        <f>SUM(H45:H47)</f>
        <v>3</v>
      </c>
      <c r="I48" s="16">
        <f>SUM(I45:I47)</f>
        <v>2</v>
      </c>
      <c r="J48" s="16">
        <f>SUM(J45:J47)</f>
        <v>0</v>
      </c>
      <c r="K48" s="16">
        <f>SUM(K45:K47)</f>
        <v>2</v>
      </c>
      <c r="L48" s="16">
        <f>SUM(L45:L47)</f>
        <v>4</v>
      </c>
      <c r="M48" s="16">
        <f>SUM(M45:M47)</f>
        <v>0</v>
      </c>
      <c r="N48" s="16">
        <f>SUM(N45:N47)</f>
        <v>1</v>
      </c>
      <c r="O48" s="16">
        <f>SUM(O45:O47)</f>
        <v>0</v>
      </c>
      <c r="P48" s="16">
        <f>SUM(P45:P47)</f>
        <v>0</v>
      </c>
      <c r="Q48" s="16">
        <f>SUM(Q45:Q47)</f>
        <v>0</v>
      </c>
      <c r="R48" s="54">
        <f>(7*H48)/G48</f>
        <v>15.75</v>
      </c>
      <c r="S48" s="55">
        <f>(I48+L48)/G48</f>
        <v>4.5</v>
      </c>
    </row>
    <row r="49" spans="2:21" x14ac:dyDescent="0.25">
      <c r="B49" s="56"/>
      <c r="C49" s="6"/>
      <c r="D49" s="6"/>
      <c r="E49" s="6"/>
      <c r="F49" s="6"/>
      <c r="G49" s="37"/>
      <c r="H49" s="6"/>
      <c r="I49" s="6"/>
      <c r="J49" s="6"/>
      <c r="K49" s="6"/>
      <c r="L49" s="6"/>
      <c r="M49" s="6"/>
      <c r="N49" s="6"/>
      <c r="O49" s="6"/>
      <c r="P49" s="6"/>
      <c r="Q49" s="6"/>
      <c r="R49" s="37"/>
      <c r="S49" s="57"/>
    </row>
    <row r="50" spans="2:21" ht="15.75" thickBot="1" x14ac:dyDescent="0.3">
      <c r="B50" s="36"/>
      <c r="C50" s="17" t="s">
        <v>81</v>
      </c>
      <c r="D50" s="17">
        <f>D42+D48</f>
        <v>12</v>
      </c>
      <c r="E50" s="17">
        <f>E42+E48</f>
        <v>0</v>
      </c>
      <c r="F50" s="17">
        <f>F42+F48</f>
        <v>0</v>
      </c>
      <c r="G50" s="181">
        <f>G42+G48</f>
        <v>19.666666666666668</v>
      </c>
      <c r="H50" s="17">
        <f>H42+H48</f>
        <v>22</v>
      </c>
      <c r="I50" s="17">
        <f>I42+I48</f>
        <v>21</v>
      </c>
      <c r="J50" s="17">
        <f>J42+J48</f>
        <v>2</v>
      </c>
      <c r="K50" s="17">
        <f>K42+K48</f>
        <v>21</v>
      </c>
      <c r="L50" s="17">
        <f>L42+L48</f>
        <v>28</v>
      </c>
      <c r="M50" s="17">
        <f>M42+M48</f>
        <v>2</v>
      </c>
      <c r="N50" s="17">
        <f>N42+N48</f>
        <v>6</v>
      </c>
      <c r="O50" s="17">
        <f>O42+O48</f>
        <v>2</v>
      </c>
      <c r="P50" s="17">
        <f>P42+P48</f>
        <v>3</v>
      </c>
      <c r="Q50" s="17">
        <f>Q42+Q48</f>
        <v>0</v>
      </c>
      <c r="R50" s="181">
        <f>(9*H50)/G50</f>
        <v>10.067796610169491</v>
      </c>
      <c r="S50" s="183">
        <f>(I50+L50)/G50</f>
        <v>2.4915254237288136</v>
      </c>
      <c r="U50" s="15"/>
    </row>
    <row r="51" spans="2:21" x14ac:dyDescent="0.25">
      <c r="B51" s="16"/>
      <c r="C51" s="6"/>
      <c r="D51" s="6"/>
      <c r="E51" s="6"/>
      <c r="F51" s="6"/>
      <c r="G51" s="37"/>
      <c r="H51" s="6"/>
      <c r="I51" s="6"/>
      <c r="J51" s="6"/>
      <c r="K51" s="6"/>
      <c r="L51" s="6"/>
      <c r="M51" s="6"/>
      <c r="N51" s="6"/>
      <c r="O51" s="6"/>
      <c r="P51" s="6"/>
      <c r="Q51" s="6"/>
      <c r="R51" s="37"/>
      <c r="S51" s="37"/>
      <c r="U51" s="15"/>
    </row>
    <row r="52" spans="2:21" ht="15.75" thickBot="1" x14ac:dyDescent="0.3">
      <c r="B52" s="16"/>
      <c r="C52" s="6"/>
      <c r="D52" s="6"/>
      <c r="E52" s="6"/>
      <c r="F52" s="6"/>
      <c r="G52" s="37"/>
      <c r="H52" s="6"/>
      <c r="I52" s="6"/>
      <c r="J52" s="6"/>
      <c r="K52" s="6"/>
      <c r="L52" s="6"/>
      <c r="M52" s="6"/>
      <c r="N52" s="6"/>
      <c r="O52" s="6"/>
      <c r="P52" s="6"/>
      <c r="Q52" s="6"/>
      <c r="R52" s="37"/>
      <c r="S52" s="37"/>
      <c r="U52" s="15"/>
    </row>
    <row r="53" spans="2:21" ht="18.75" x14ac:dyDescent="0.3">
      <c r="B53" s="58" t="s">
        <v>107</v>
      </c>
      <c r="C53" s="34" t="s">
        <v>78</v>
      </c>
      <c r="D53" s="34" t="s">
        <v>56</v>
      </c>
      <c r="E53" s="34" t="s">
        <v>57</v>
      </c>
      <c r="F53" s="34" t="s">
        <v>58</v>
      </c>
      <c r="G53" s="52" t="s">
        <v>18</v>
      </c>
      <c r="H53" s="34" t="s">
        <v>19</v>
      </c>
      <c r="I53" s="34" t="s">
        <v>59</v>
      </c>
      <c r="J53" s="34" t="s">
        <v>42</v>
      </c>
      <c r="K53" s="34" t="s">
        <v>5</v>
      </c>
      <c r="L53" s="34" t="s">
        <v>4</v>
      </c>
      <c r="M53" s="34" t="s">
        <v>44</v>
      </c>
      <c r="N53" s="34" t="s">
        <v>60</v>
      </c>
      <c r="O53" s="34" t="s">
        <v>61</v>
      </c>
      <c r="P53" s="34" t="s">
        <v>62</v>
      </c>
      <c r="Q53" s="34" t="s">
        <v>63</v>
      </c>
      <c r="R53" s="52" t="s">
        <v>64</v>
      </c>
      <c r="S53" s="53" t="s">
        <v>65</v>
      </c>
      <c r="U53" s="15"/>
    </row>
    <row r="54" spans="2:21" ht="18.75" x14ac:dyDescent="0.3">
      <c r="B54" s="59" t="s">
        <v>116</v>
      </c>
      <c r="C54" s="10" t="s">
        <v>67</v>
      </c>
      <c r="D54" s="10">
        <f>'May Update'!C38</f>
        <v>2</v>
      </c>
      <c r="E54" s="10">
        <f>'May Update'!D38</f>
        <v>0</v>
      </c>
      <c r="F54" s="10">
        <f>'May Update'!E38</f>
        <v>0</v>
      </c>
      <c r="G54" s="10">
        <f>'May Update'!F38</f>
        <v>2</v>
      </c>
      <c r="H54" s="10">
        <f>'May Update'!G38</f>
        <v>1</v>
      </c>
      <c r="I54" s="10">
        <f>'May Update'!H38</f>
        <v>2</v>
      </c>
      <c r="J54" s="10">
        <f>'May Update'!I38</f>
        <v>0</v>
      </c>
      <c r="K54" s="10">
        <f>'May Update'!J38</f>
        <v>2</v>
      </c>
      <c r="L54" s="10">
        <f>'May Update'!K38</f>
        <v>4</v>
      </c>
      <c r="M54" s="10">
        <f>'May Update'!L38</f>
        <v>0</v>
      </c>
      <c r="N54" s="10">
        <f>'May Update'!M38</f>
        <v>0</v>
      </c>
      <c r="O54" s="10">
        <f>'May Update'!N38</f>
        <v>0</v>
      </c>
      <c r="P54" s="10">
        <f>'May Update'!O38</f>
        <v>0</v>
      </c>
      <c r="Q54" s="10">
        <f>'May Update'!P38</f>
        <v>0</v>
      </c>
      <c r="R54" s="14">
        <f>'May Update'!Q38</f>
        <v>4.5</v>
      </c>
      <c r="S54" s="21">
        <f>'May Update'!R38</f>
        <v>3</v>
      </c>
      <c r="U54" s="15"/>
    </row>
    <row r="55" spans="2:21" x14ac:dyDescent="0.25">
      <c r="B55" s="62"/>
      <c r="C55" s="10" t="s">
        <v>70</v>
      </c>
      <c r="D55" s="16"/>
      <c r="E55" s="16"/>
      <c r="F55" s="16"/>
      <c r="G55" s="54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54"/>
      <c r="S55" s="55"/>
      <c r="U55" s="15"/>
    </row>
    <row r="56" spans="2:21" x14ac:dyDescent="0.25">
      <c r="B56" s="62"/>
      <c r="C56" s="16" t="s">
        <v>78</v>
      </c>
      <c r="D56" s="16">
        <f t="shared" ref="D56:Q56" si="9">SUM(D54:D55)</f>
        <v>2</v>
      </c>
      <c r="E56" s="16">
        <f t="shared" si="9"/>
        <v>0</v>
      </c>
      <c r="F56" s="16">
        <f t="shared" si="9"/>
        <v>0</v>
      </c>
      <c r="G56" s="16">
        <f t="shared" si="9"/>
        <v>2</v>
      </c>
      <c r="H56" s="16">
        <f t="shared" si="9"/>
        <v>1</v>
      </c>
      <c r="I56" s="16">
        <f t="shared" si="9"/>
        <v>2</v>
      </c>
      <c r="J56" s="16">
        <f t="shared" si="9"/>
        <v>0</v>
      </c>
      <c r="K56" s="16">
        <f t="shared" si="9"/>
        <v>2</v>
      </c>
      <c r="L56" s="16">
        <f t="shared" si="9"/>
        <v>4</v>
      </c>
      <c r="M56" s="16">
        <f t="shared" si="9"/>
        <v>0</v>
      </c>
      <c r="N56" s="16">
        <f t="shared" si="9"/>
        <v>0</v>
      </c>
      <c r="O56" s="16">
        <f t="shared" si="9"/>
        <v>0</v>
      </c>
      <c r="P56" s="16">
        <f t="shared" si="9"/>
        <v>0</v>
      </c>
      <c r="Q56" s="16">
        <f t="shared" si="9"/>
        <v>0</v>
      </c>
      <c r="R56" s="54">
        <f>9*H56/G56</f>
        <v>4.5</v>
      </c>
      <c r="S56" s="55">
        <f>(I56+L56)/G56</f>
        <v>3</v>
      </c>
      <c r="U56" s="15"/>
    </row>
    <row r="57" spans="2:21" x14ac:dyDescent="0.25">
      <c r="B57" s="62"/>
      <c r="C57" s="16"/>
      <c r="D57" s="16"/>
      <c r="E57" s="16"/>
      <c r="F57" s="16"/>
      <c r="G57" s="54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54"/>
      <c r="S57" s="55"/>
      <c r="U57" s="15"/>
    </row>
    <row r="58" spans="2:21" x14ac:dyDescent="0.25">
      <c r="B58" s="62"/>
      <c r="C58" s="16" t="s">
        <v>79</v>
      </c>
      <c r="D58" s="16"/>
      <c r="E58" s="16"/>
      <c r="F58" s="16"/>
      <c r="G58" s="54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54"/>
      <c r="S58" s="55"/>
      <c r="U58" s="15"/>
    </row>
    <row r="59" spans="2:21" x14ac:dyDescent="0.25">
      <c r="B59" s="62"/>
      <c r="C59" s="10" t="s">
        <v>76</v>
      </c>
      <c r="D59" s="38">
        <v>1</v>
      </c>
      <c r="E59" s="38">
        <v>0</v>
      </c>
      <c r="F59" s="38">
        <v>0</v>
      </c>
      <c r="G59" s="43">
        <v>2.6666666666666665</v>
      </c>
      <c r="H59" s="38">
        <v>0</v>
      </c>
      <c r="I59" s="38">
        <v>2</v>
      </c>
      <c r="J59" s="38">
        <v>0</v>
      </c>
      <c r="K59" s="38">
        <v>1</v>
      </c>
      <c r="L59" s="38">
        <v>1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14">
        <f>(7*H59)/G59</f>
        <v>0</v>
      </c>
      <c r="S59" s="21">
        <f>(I59+L59)/G59</f>
        <v>1.125</v>
      </c>
      <c r="U59" s="15"/>
    </row>
    <row r="60" spans="2:21" x14ac:dyDescent="0.25">
      <c r="B60" s="62"/>
      <c r="C60" s="10" t="s">
        <v>94</v>
      </c>
      <c r="D60" s="10">
        <v>1</v>
      </c>
      <c r="E60" s="10">
        <v>0</v>
      </c>
      <c r="F60" s="10">
        <v>0</v>
      </c>
      <c r="G60" s="10">
        <v>1</v>
      </c>
      <c r="H60" s="10">
        <v>5</v>
      </c>
      <c r="I60" s="10">
        <v>5</v>
      </c>
      <c r="J60" s="10">
        <v>0</v>
      </c>
      <c r="K60" s="10">
        <v>1</v>
      </c>
      <c r="L60" s="10">
        <v>0</v>
      </c>
      <c r="M60" s="10">
        <v>0</v>
      </c>
      <c r="N60" s="10">
        <v>3</v>
      </c>
      <c r="O60" s="10">
        <v>0</v>
      </c>
      <c r="P60" s="10">
        <v>0</v>
      </c>
      <c r="Q60" s="10">
        <v>0</v>
      </c>
      <c r="R60" s="14">
        <f>(7*H60)/G60</f>
        <v>35</v>
      </c>
      <c r="S60" s="21">
        <f>(I60+L60)/G60</f>
        <v>5</v>
      </c>
      <c r="U60" s="15"/>
    </row>
    <row r="61" spans="2:21" x14ac:dyDescent="0.25">
      <c r="B61" s="62"/>
      <c r="C61" s="10" t="s">
        <v>111</v>
      </c>
      <c r="D61" s="10">
        <v>1</v>
      </c>
      <c r="E61" s="10">
        <v>0</v>
      </c>
      <c r="F61" s="10">
        <v>0</v>
      </c>
      <c r="G61" s="14">
        <v>2.3333333333333335</v>
      </c>
      <c r="H61" s="10">
        <v>1</v>
      </c>
      <c r="I61" s="10">
        <v>4</v>
      </c>
      <c r="J61" s="10">
        <v>0</v>
      </c>
      <c r="K61" s="10">
        <v>3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4">
        <f>(7*H61)/G61</f>
        <v>3</v>
      </c>
      <c r="S61" s="21">
        <f>(I61+L61)/G61</f>
        <v>2.1428571428571428</v>
      </c>
      <c r="U61" s="15"/>
    </row>
    <row r="62" spans="2:21" x14ac:dyDescent="0.25">
      <c r="B62" s="62"/>
      <c r="C62" s="10" t="s">
        <v>77</v>
      </c>
      <c r="D62" s="16"/>
      <c r="E62" s="16"/>
      <c r="F62" s="16"/>
      <c r="G62" s="54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54"/>
      <c r="S62" s="55"/>
      <c r="U62" s="15"/>
    </row>
    <row r="63" spans="2:21" x14ac:dyDescent="0.25">
      <c r="B63" s="56"/>
      <c r="C63" s="16" t="s">
        <v>79</v>
      </c>
      <c r="D63" s="16">
        <f>SUM(D59:D62)</f>
        <v>3</v>
      </c>
      <c r="E63" s="16">
        <f>SUM(E59:E62)</f>
        <v>0</v>
      </c>
      <c r="F63" s="16">
        <f>SUM(F59:F62)</f>
        <v>0</v>
      </c>
      <c r="G63" s="16">
        <f>SUM(G59:G62)</f>
        <v>6</v>
      </c>
      <c r="H63" s="16">
        <f>SUM(H59:H62)</f>
        <v>6</v>
      </c>
      <c r="I63" s="16">
        <f>SUM(I59:I62)</f>
        <v>11</v>
      </c>
      <c r="J63" s="16">
        <f>SUM(J59:J62)</f>
        <v>0</v>
      </c>
      <c r="K63" s="16">
        <f>SUM(K59:K62)</f>
        <v>5</v>
      </c>
      <c r="L63" s="16">
        <f>SUM(L59:L62)</f>
        <v>2</v>
      </c>
      <c r="M63" s="16">
        <f>SUM(M59:M62)</f>
        <v>0</v>
      </c>
      <c r="N63" s="16">
        <f>SUM(N59:N62)</f>
        <v>3</v>
      </c>
      <c r="O63" s="16">
        <f>SUM(O59:O62)</f>
        <v>0</v>
      </c>
      <c r="P63" s="16">
        <f>SUM(P59:P62)</f>
        <v>0</v>
      </c>
      <c r="Q63" s="16">
        <f>SUM(Q59:Q62)</f>
        <v>0</v>
      </c>
      <c r="R63" s="54">
        <f>(7*H63)/G63</f>
        <v>7</v>
      </c>
      <c r="S63" s="55">
        <f>(I63+L63)/G63</f>
        <v>2.1666666666666665</v>
      </c>
      <c r="U63" s="15"/>
    </row>
    <row r="64" spans="2:21" x14ac:dyDescent="0.25">
      <c r="B64" s="56"/>
      <c r="C64" s="16"/>
      <c r="D64" s="6"/>
      <c r="E64" s="6"/>
      <c r="F64" s="6"/>
      <c r="G64" s="37"/>
      <c r="H64" s="6"/>
      <c r="I64" s="6"/>
      <c r="J64" s="6"/>
      <c r="K64" s="6"/>
      <c r="L64" s="6"/>
      <c r="M64" s="6"/>
      <c r="N64" s="6"/>
      <c r="O64" s="6"/>
      <c r="P64" s="6"/>
      <c r="Q64" s="6"/>
      <c r="R64" s="54"/>
      <c r="S64" s="55"/>
      <c r="U64" s="15"/>
    </row>
    <row r="65" spans="2:21" ht="15.75" thickBot="1" x14ac:dyDescent="0.3">
      <c r="B65" s="36"/>
      <c r="C65" s="17" t="s">
        <v>81</v>
      </c>
      <c r="D65" s="17">
        <f>D56+D63</f>
        <v>5</v>
      </c>
      <c r="E65" s="17">
        <f>E56+E63</f>
        <v>0</v>
      </c>
      <c r="F65" s="17">
        <f>F56+F63</f>
        <v>0</v>
      </c>
      <c r="G65" s="17">
        <f>G56+G63</f>
        <v>8</v>
      </c>
      <c r="H65" s="17">
        <f>H56+H63</f>
        <v>7</v>
      </c>
      <c r="I65" s="17">
        <f>I56+I63</f>
        <v>13</v>
      </c>
      <c r="J65" s="17">
        <f>J56+J63</f>
        <v>0</v>
      </c>
      <c r="K65" s="17">
        <f>K56+K63</f>
        <v>7</v>
      </c>
      <c r="L65" s="17">
        <f>L56+L63</f>
        <v>6</v>
      </c>
      <c r="M65" s="17">
        <f>M56+M63</f>
        <v>0</v>
      </c>
      <c r="N65" s="17">
        <f>N56+N63</f>
        <v>3</v>
      </c>
      <c r="O65" s="17">
        <f>O56+O63</f>
        <v>0</v>
      </c>
      <c r="P65" s="17">
        <f>P56+P63</f>
        <v>0</v>
      </c>
      <c r="Q65" s="17">
        <f>Q56+Q63</f>
        <v>0</v>
      </c>
      <c r="R65" s="181">
        <f>7*H65/G65</f>
        <v>6.125</v>
      </c>
      <c r="S65" s="183">
        <f>(I65+L65)/G65</f>
        <v>2.375</v>
      </c>
      <c r="U65" s="15"/>
    </row>
    <row r="66" spans="2:21" x14ac:dyDescent="0.25">
      <c r="B66" s="16"/>
      <c r="C66" s="6"/>
      <c r="D66" s="6"/>
      <c r="E66" s="6"/>
      <c r="F66" s="6"/>
      <c r="G66" s="37"/>
      <c r="H66" s="6"/>
      <c r="I66" s="6"/>
      <c r="J66" s="6"/>
      <c r="K66" s="6"/>
      <c r="L66" s="6"/>
      <c r="M66" s="6"/>
      <c r="N66" s="6"/>
      <c r="O66" s="6"/>
      <c r="P66" s="6"/>
      <c r="Q66" s="6"/>
      <c r="R66" s="37"/>
      <c r="S66" s="37"/>
      <c r="U66" s="15"/>
    </row>
    <row r="67" spans="2:21" ht="15.75" thickBot="1" x14ac:dyDescent="0.3">
      <c r="B67" s="16"/>
      <c r="C67" s="6"/>
      <c r="D67" s="6"/>
      <c r="E67" s="6"/>
      <c r="F67" s="6"/>
      <c r="G67" s="37"/>
      <c r="H67" s="6"/>
      <c r="I67" s="6"/>
      <c r="J67" s="6"/>
      <c r="K67" s="6"/>
      <c r="L67" s="6"/>
      <c r="M67" s="6"/>
      <c r="N67" s="6"/>
      <c r="O67" s="6"/>
      <c r="P67" s="6"/>
      <c r="Q67" s="6"/>
      <c r="R67" s="37"/>
      <c r="S67" s="37"/>
      <c r="U67" s="15"/>
    </row>
    <row r="68" spans="2:21" ht="18.75" x14ac:dyDescent="0.3">
      <c r="B68" s="58" t="s">
        <v>21</v>
      </c>
      <c r="C68" s="34" t="s">
        <v>78</v>
      </c>
      <c r="D68" s="34" t="s">
        <v>56</v>
      </c>
      <c r="E68" s="34" t="s">
        <v>57</v>
      </c>
      <c r="F68" s="34" t="s">
        <v>58</v>
      </c>
      <c r="G68" s="52" t="s">
        <v>18</v>
      </c>
      <c r="H68" s="34" t="s">
        <v>19</v>
      </c>
      <c r="I68" s="34" t="s">
        <v>59</v>
      </c>
      <c r="J68" s="34" t="s">
        <v>42</v>
      </c>
      <c r="K68" s="34" t="s">
        <v>5</v>
      </c>
      <c r="L68" s="34" t="s">
        <v>4</v>
      </c>
      <c r="M68" s="34" t="s">
        <v>44</v>
      </c>
      <c r="N68" s="34" t="s">
        <v>60</v>
      </c>
      <c r="O68" s="34" t="s">
        <v>61</v>
      </c>
      <c r="P68" s="34" t="s">
        <v>62</v>
      </c>
      <c r="Q68" s="34" t="s">
        <v>63</v>
      </c>
      <c r="R68" s="52" t="s">
        <v>64</v>
      </c>
      <c r="S68" s="53" t="s">
        <v>65</v>
      </c>
      <c r="U68" s="15"/>
    </row>
    <row r="69" spans="2:21" ht="18.75" x14ac:dyDescent="0.3">
      <c r="B69" s="59" t="s">
        <v>121</v>
      </c>
      <c r="C69" s="10" t="s">
        <v>67</v>
      </c>
      <c r="D69" s="10">
        <v>1</v>
      </c>
      <c r="E69" s="10">
        <v>1</v>
      </c>
      <c r="F69" s="10">
        <f>'May Update'!E39</f>
        <v>0</v>
      </c>
      <c r="G69" s="10">
        <v>4</v>
      </c>
      <c r="H69" s="10">
        <v>3</v>
      </c>
      <c r="I69" s="10">
        <v>3</v>
      </c>
      <c r="J69" s="10">
        <v>0</v>
      </c>
      <c r="K69" s="10">
        <f>'May Update'!J39</f>
        <v>2</v>
      </c>
      <c r="L69" s="10">
        <v>4</v>
      </c>
      <c r="M69" s="10">
        <f>'May Update'!L39</f>
        <v>0</v>
      </c>
      <c r="N69" s="10">
        <f>'May Update'!M39</f>
        <v>1</v>
      </c>
      <c r="O69" s="10">
        <f>'May Update'!N39</f>
        <v>0</v>
      </c>
      <c r="P69" s="10">
        <f>'May Update'!O39</f>
        <v>0</v>
      </c>
      <c r="Q69" s="10">
        <f>'May Update'!P39</f>
        <v>0</v>
      </c>
      <c r="R69" s="14">
        <f>9*H69/G69</f>
        <v>6.75</v>
      </c>
      <c r="S69" s="21">
        <v>2.13</v>
      </c>
      <c r="U69" s="15"/>
    </row>
    <row r="70" spans="2:21" x14ac:dyDescent="0.25">
      <c r="B70" s="62"/>
      <c r="C70" s="10" t="s">
        <v>68</v>
      </c>
      <c r="D70" s="10">
        <f>'June Update'!C43</f>
        <v>2</v>
      </c>
      <c r="E70" s="10">
        <f>'June Update'!D43</f>
        <v>1</v>
      </c>
      <c r="F70" s="10">
        <f>'June Update'!E43</f>
        <v>0</v>
      </c>
      <c r="G70" s="14">
        <f>'June Update'!F43</f>
        <v>6.66</v>
      </c>
      <c r="H70" s="10">
        <f>'June Update'!G43</f>
        <v>10</v>
      </c>
      <c r="I70" s="10">
        <f>'June Update'!H43</f>
        <v>17</v>
      </c>
      <c r="J70" s="10">
        <f>'June Update'!I43</f>
        <v>0</v>
      </c>
      <c r="K70" s="10">
        <f>'June Update'!J43</f>
        <v>5</v>
      </c>
      <c r="L70" s="10">
        <f>'June Update'!K43</f>
        <v>4</v>
      </c>
      <c r="M70" s="10">
        <f>'June Update'!L43</f>
        <v>1</v>
      </c>
      <c r="N70" s="10">
        <f>'June Update'!M43</f>
        <v>0</v>
      </c>
      <c r="O70" s="10">
        <f>'June Update'!N43</f>
        <v>0</v>
      </c>
      <c r="P70" s="10">
        <f>'June Update'!O43</f>
        <v>1</v>
      </c>
      <c r="Q70" s="10">
        <f>'June Update'!P43</f>
        <v>0</v>
      </c>
      <c r="R70" s="14">
        <f>9*H70/G70</f>
        <v>13.513513513513514</v>
      </c>
      <c r="S70" s="21">
        <v>3.13</v>
      </c>
      <c r="U70" s="15"/>
    </row>
    <row r="71" spans="2:21" x14ac:dyDescent="0.25">
      <c r="B71" s="62"/>
      <c r="C71" s="10" t="s">
        <v>69</v>
      </c>
      <c r="D71" s="10">
        <f>'July Update'!C34</f>
        <v>1</v>
      </c>
      <c r="E71" s="10">
        <f>'July Update'!D34</f>
        <v>0</v>
      </c>
      <c r="F71" s="10">
        <f>'July Update'!E34</f>
        <v>0</v>
      </c>
      <c r="G71" s="10">
        <f>'July Update'!F34</f>
        <v>2</v>
      </c>
      <c r="H71" s="10">
        <f>'July Update'!G34</f>
        <v>0</v>
      </c>
      <c r="I71" s="10">
        <f>'July Update'!H34</f>
        <v>2</v>
      </c>
      <c r="J71" s="10">
        <f>'July Update'!I34</f>
        <v>0</v>
      </c>
      <c r="K71" s="10">
        <f>'July Update'!J34</f>
        <v>1</v>
      </c>
      <c r="L71" s="10">
        <f>'July Update'!K34</f>
        <v>0</v>
      </c>
      <c r="M71" s="10">
        <f>'July Update'!L34</f>
        <v>1</v>
      </c>
      <c r="N71" s="10">
        <f>'July Update'!M34</f>
        <v>0</v>
      </c>
      <c r="O71" s="10">
        <f>'July Update'!N34</f>
        <v>0</v>
      </c>
      <c r="P71" s="10">
        <f>'July Update'!O34</f>
        <v>0</v>
      </c>
      <c r="Q71" s="10">
        <f>'July Update'!P34</f>
        <v>0</v>
      </c>
      <c r="R71" s="14">
        <f>9*H71/G71</f>
        <v>0</v>
      </c>
      <c r="S71" s="21">
        <v>4.13</v>
      </c>
      <c r="U71" s="15"/>
    </row>
    <row r="72" spans="2:21" x14ac:dyDescent="0.25">
      <c r="B72" s="62"/>
      <c r="C72" s="10" t="s">
        <v>70</v>
      </c>
      <c r="D72" s="16"/>
      <c r="E72" s="16"/>
      <c r="F72" s="16"/>
      <c r="G72" s="54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4"/>
      <c r="S72" s="21"/>
      <c r="U72" s="15"/>
    </row>
    <row r="73" spans="2:21" x14ac:dyDescent="0.25">
      <c r="B73" s="62"/>
      <c r="C73" s="16" t="s">
        <v>78</v>
      </c>
      <c r="D73" s="16">
        <f t="shared" ref="D73:Q73" si="10">SUM(D69:D72)</f>
        <v>4</v>
      </c>
      <c r="E73" s="16">
        <f t="shared" si="10"/>
        <v>2</v>
      </c>
      <c r="F73" s="16">
        <f t="shared" si="10"/>
        <v>0</v>
      </c>
      <c r="G73" s="54">
        <f t="shared" si="10"/>
        <v>12.66</v>
      </c>
      <c r="H73" s="16">
        <f t="shared" si="10"/>
        <v>13</v>
      </c>
      <c r="I73" s="16">
        <f t="shared" si="10"/>
        <v>22</v>
      </c>
      <c r="J73" s="16">
        <f t="shared" si="10"/>
        <v>0</v>
      </c>
      <c r="K73" s="16">
        <f t="shared" si="10"/>
        <v>8</v>
      </c>
      <c r="L73" s="16">
        <f t="shared" si="10"/>
        <v>8</v>
      </c>
      <c r="M73" s="16">
        <f t="shared" si="10"/>
        <v>2</v>
      </c>
      <c r="N73" s="16">
        <f t="shared" si="10"/>
        <v>1</v>
      </c>
      <c r="O73" s="16">
        <f t="shared" si="10"/>
        <v>0</v>
      </c>
      <c r="P73" s="16">
        <f t="shared" si="10"/>
        <v>1</v>
      </c>
      <c r="Q73" s="16">
        <f t="shared" si="10"/>
        <v>0</v>
      </c>
      <c r="R73" s="54">
        <f>9*H73/G73</f>
        <v>9.24170616113744</v>
      </c>
      <c r="S73" s="55">
        <v>6.13</v>
      </c>
      <c r="U73" s="15"/>
    </row>
    <row r="74" spans="2:21" x14ac:dyDescent="0.25">
      <c r="B74" s="62"/>
      <c r="C74" s="16"/>
      <c r="D74" s="16"/>
      <c r="E74" s="16"/>
      <c r="F74" s="16"/>
      <c r="G74" s="54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54"/>
      <c r="S74" s="55"/>
      <c r="U74" s="15"/>
    </row>
    <row r="75" spans="2:21" x14ac:dyDescent="0.25">
      <c r="B75" s="62"/>
      <c r="C75" s="16" t="s">
        <v>79</v>
      </c>
      <c r="D75" s="16"/>
      <c r="E75" s="16"/>
      <c r="F75" s="16"/>
      <c r="G75" s="54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54"/>
      <c r="S75" s="55"/>
      <c r="U75" s="15"/>
    </row>
    <row r="76" spans="2:21" x14ac:dyDescent="0.25">
      <c r="B76" s="62"/>
      <c r="C76" s="10" t="s">
        <v>94</v>
      </c>
      <c r="D76" s="10">
        <v>1</v>
      </c>
      <c r="E76" s="10">
        <v>1</v>
      </c>
      <c r="F76" s="10">
        <v>1</v>
      </c>
      <c r="G76" s="10">
        <v>6</v>
      </c>
      <c r="H76" s="10">
        <v>1</v>
      </c>
      <c r="I76" s="10">
        <v>5</v>
      </c>
      <c r="J76" s="10">
        <v>0</v>
      </c>
      <c r="K76" s="10">
        <v>8</v>
      </c>
      <c r="L76" s="10">
        <v>1</v>
      </c>
      <c r="M76" s="10">
        <v>1</v>
      </c>
      <c r="N76" s="10">
        <v>0</v>
      </c>
      <c r="O76" s="10">
        <v>1</v>
      </c>
      <c r="P76" s="10">
        <v>0</v>
      </c>
      <c r="Q76" s="10">
        <v>0</v>
      </c>
      <c r="R76" s="14">
        <f>7*H76/G76</f>
        <v>1.1666666666666667</v>
      </c>
      <c r="S76" s="21">
        <f>(I76+L76)/G76</f>
        <v>1</v>
      </c>
      <c r="U76" s="15"/>
    </row>
    <row r="77" spans="2:21" x14ac:dyDescent="0.25">
      <c r="B77" s="62"/>
      <c r="C77" s="10" t="s">
        <v>111</v>
      </c>
      <c r="D77" s="174">
        <v>1</v>
      </c>
      <c r="E77" s="174">
        <v>1</v>
      </c>
      <c r="F77" s="174">
        <v>0</v>
      </c>
      <c r="G77" s="174">
        <v>4</v>
      </c>
      <c r="H77" s="174">
        <v>6</v>
      </c>
      <c r="I77" s="174">
        <v>8</v>
      </c>
      <c r="J77" s="174">
        <v>0</v>
      </c>
      <c r="K77" s="174">
        <v>3</v>
      </c>
      <c r="L77" s="174">
        <v>2</v>
      </c>
      <c r="M77" s="174">
        <v>2</v>
      </c>
      <c r="N77" s="174">
        <v>0</v>
      </c>
      <c r="O77" s="174">
        <v>1</v>
      </c>
      <c r="P77" s="174">
        <v>0</v>
      </c>
      <c r="Q77" s="174">
        <v>0</v>
      </c>
      <c r="R77" s="14">
        <f>7*H77/G77</f>
        <v>10.5</v>
      </c>
      <c r="S77" s="21">
        <f>(I77+L77)/G77</f>
        <v>2.5</v>
      </c>
      <c r="U77" s="15"/>
    </row>
    <row r="78" spans="2:21" x14ac:dyDescent="0.25">
      <c r="B78" s="62"/>
      <c r="C78" s="10" t="s">
        <v>103</v>
      </c>
      <c r="D78" s="174">
        <v>1</v>
      </c>
      <c r="E78" s="174">
        <v>1</v>
      </c>
      <c r="F78" s="174">
        <v>1</v>
      </c>
      <c r="G78" s="174">
        <v>6</v>
      </c>
      <c r="H78" s="174">
        <v>1</v>
      </c>
      <c r="I78" s="174">
        <v>3</v>
      </c>
      <c r="J78" s="174">
        <v>0</v>
      </c>
      <c r="K78" s="174">
        <v>6</v>
      </c>
      <c r="L78" s="174">
        <v>0</v>
      </c>
      <c r="M78" s="174">
        <v>1</v>
      </c>
      <c r="N78" s="174">
        <v>0</v>
      </c>
      <c r="O78" s="174">
        <v>1</v>
      </c>
      <c r="P78" s="174">
        <v>0</v>
      </c>
      <c r="Q78" s="174">
        <v>0</v>
      </c>
      <c r="R78" s="14">
        <f>7*H78/G78</f>
        <v>1.1666666666666667</v>
      </c>
      <c r="S78" s="21">
        <f>(I78+L78)/G78</f>
        <v>0.5</v>
      </c>
      <c r="U78" s="15"/>
    </row>
    <row r="79" spans="2:21" x14ac:dyDescent="0.25">
      <c r="B79" s="62"/>
      <c r="C79" s="10" t="s">
        <v>77</v>
      </c>
      <c r="D79" s="10"/>
      <c r="E79" s="10"/>
      <c r="F79" s="10"/>
      <c r="G79" s="14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4"/>
      <c r="S79" s="21"/>
      <c r="U79" s="15"/>
    </row>
    <row r="80" spans="2:21" x14ac:dyDescent="0.25">
      <c r="B80" s="56"/>
      <c r="C80" s="16" t="s">
        <v>79</v>
      </c>
      <c r="D80" s="16">
        <f t="shared" ref="D80:Q80" si="11">SUM(D76:D79)</f>
        <v>3</v>
      </c>
      <c r="E80" s="16">
        <f t="shared" si="11"/>
        <v>3</v>
      </c>
      <c r="F80" s="16">
        <f t="shared" si="11"/>
        <v>2</v>
      </c>
      <c r="G80" s="16">
        <f t="shared" si="11"/>
        <v>16</v>
      </c>
      <c r="H80" s="16">
        <f t="shared" si="11"/>
        <v>8</v>
      </c>
      <c r="I80" s="16">
        <f t="shared" si="11"/>
        <v>16</v>
      </c>
      <c r="J80" s="16">
        <f t="shared" si="11"/>
        <v>0</v>
      </c>
      <c r="K80" s="16">
        <f t="shared" si="11"/>
        <v>17</v>
      </c>
      <c r="L80" s="16">
        <f t="shared" si="11"/>
        <v>3</v>
      </c>
      <c r="M80" s="16">
        <f t="shared" si="11"/>
        <v>4</v>
      </c>
      <c r="N80" s="16">
        <f t="shared" si="11"/>
        <v>0</v>
      </c>
      <c r="O80" s="16">
        <f t="shared" si="11"/>
        <v>3</v>
      </c>
      <c r="P80" s="16">
        <f t="shared" si="11"/>
        <v>0</v>
      </c>
      <c r="Q80" s="16">
        <f t="shared" si="11"/>
        <v>0</v>
      </c>
      <c r="R80" s="54">
        <f>7*H80/G80</f>
        <v>3.5</v>
      </c>
      <c r="S80" s="55">
        <f>(I80+L80)/G80</f>
        <v>1.1875</v>
      </c>
      <c r="U80" s="15"/>
    </row>
    <row r="81" spans="2:21" x14ac:dyDescent="0.25">
      <c r="B81" s="56"/>
      <c r="C81" s="16"/>
      <c r="D81" s="6"/>
      <c r="E81" s="6"/>
      <c r="F81" s="6"/>
      <c r="G81" s="37"/>
      <c r="H81" s="6"/>
      <c r="I81" s="6"/>
      <c r="J81" s="6"/>
      <c r="K81" s="6"/>
      <c r="L81" s="6"/>
      <c r="M81" s="6"/>
      <c r="N81" s="6"/>
      <c r="O81" s="6"/>
      <c r="P81" s="6"/>
      <c r="Q81" s="6"/>
      <c r="R81" s="54"/>
      <c r="S81" s="21"/>
      <c r="U81" s="15"/>
    </row>
    <row r="82" spans="2:21" ht="15.75" thickBot="1" x14ac:dyDescent="0.3">
      <c r="B82" s="36"/>
      <c r="C82" s="17" t="s">
        <v>81</v>
      </c>
      <c r="D82" s="17">
        <f t="shared" ref="D82:Q82" si="12">D73+D80</f>
        <v>7</v>
      </c>
      <c r="E82" s="17">
        <f t="shared" si="12"/>
        <v>5</v>
      </c>
      <c r="F82" s="17">
        <f t="shared" si="12"/>
        <v>2</v>
      </c>
      <c r="G82" s="181">
        <f t="shared" si="12"/>
        <v>28.66</v>
      </c>
      <c r="H82" s="17">
        <f t="shared" si="12"/>
        <v>21</v>
      </c>
      <c r="I82" s="17">
        <f t="shared" si="12"/>
        <v>38</v>
      </c>
      <c r="J82" s="17">
        <f t="shared" si="12"/>
        <v>0</v>
      </c>
      <c r="K82" s="17">
        <f t="shared" si="12"/>
        <v>25</v>
      </c>
      <c r="L82" s="17">
        <f t="shared" si="12"/>
        <v>11</v>
      </c>
      <c r="M82" s="17">
        <f t="shared" si="12"/>
        <v>6</v>
      </c>
      <c r="N82" s="17">
        <f t="shared" si="12"/>
        <v>1</v>
      </c>
      <c r="O82" s="17">
        <f t="shared" si="12"/>
        <v>3</v>
      </c>
      <c r="P82" s="17">
        <f t="shared" si="12"/>
        <v>1</v>
      </c>
      <c r="Q82" s="17">
        <f t="shared" si="12"/>
        <v>0</v>
      </c>
      <c r="R82" s="181">
        <f>8*H82/G82</f>
        <v>5.8618283321702718</v>
      </c>
      <c r="S82" s="183">
        <f>(I82+L82)/G82</f>
        <v>1.7096999302163294</v>
      </c>
      <c r="U82" s="15"/>
    </row>
    <row r="83" spans="2:21" x14ac:dyDescent="0.25">
      <c r="B83" s="16"/>
      <c r="C83" s="6"/>
      <c r="D83" s="6"/>
      <c r="E83" s="6"/>
      <c r="F83" s="6"/>
      <c r="G83" s="37"/>
      <c r="H83" s="6"/>
      <c r="I83" s="6"/>
      <c r="J83" s="6"/>
      <c r="K83" s="6"/>
      <c r="L83" s="6"/>
      <c r="M83" s="6"/>
      <c r="N83" s="6"/>
      <c r="O83" s="6"/>
      <c r="P83" s="6"/>
      <c r="Q83" s="6"/>
      <c r="R83" s="37"/>
      <c r="S83" s="37"/>
      <c r="U83" s="15"/>
    </row>
    <row r="84" spans="2:21" ht="15.75" thickBot="1" x14ac:dyDescent="0.3">
      <c r="B84" s="16"/>
      <c r="C84" s="6"/>
      <c r="D84" s="6"/>
      <c r="E84" s="6"/>
      <c r="F84" s="6"/>
      <c r="G84" s="37"/>
      <c r="H84" s="6"/>
      <c r="I84" s="6"/>
      <c r="J84" s="6"/>
      <c r="K84" s="6"/>
      <c r="L84" s="6"/>
      <c r="M84" s="6"/>
      <c r="N84" s="6"/>
      <c r="O84" s="6"/>
      <c r="P84" s="6"/>
      <c r="Q84" s="6"/>
      <c r="R84" s="37"/>
      <c r="S84" s="37"/>
      <c r="U84" s="15"/>
    </row>
    <row r="85" spans="2:21" ht="18.75" x14ac:dyDescent="0.3">
      <c r="B85" s="58" t="s">
        <v>6</v>
      </c>
      <c r="C85" s="34" t="s">
        <v>78</v>
      </c>
      <c r="D85" s="34" t="s">
        <v>56</v>
      </c>
      <c r="E85" s="34" t="s">
        <v>57</v>
      </c>
      <c r="F85" s="34" t="s">
        <v>58</v>
      </c>
      <c r="G85" s="52" t="s">
        <v>18</v>
      </c>
      <c r="H85" s="34" t="s">
        <v>19</v>
      </c>
      <c r="I85" s="34" t="s">
        <v>59</v>
      </c>
      <c r="J85" s="34" t="s">
        <v>42</v>
      </c>
      <c r="K85" s="34" t="s">
        <v>5</v>
      </c>
      <c r="L85" s="34" t="s">
        <v>4</v>
      </c>
      <c r="M85" s="34" t="s">
        <v>44</v>
      </c>
      <c r="N85" s="34" t="s">
        <v>60</v>
      </c>
      <c r="O85" s="34" t="s">
        <v>61</v>
      </c>
      <c r="P85" s="34" t="s">
        <v>62</v>
      </c>
      <c r="Q85" s="34" t="s">
        <v>63</v>
      </c>
      <c r="R85" s="52" t="s">
        <v>64</v>
      </c>
      <c r="S85" s="53" t="s">
        <v>65</v>
      </c>
      <c r="U85" s="15"/>
    </row>
    <row r="86" spans="2:21" ht="18.75" x14ac:dyDescent="0.3">
      <c r="B86" s="59" t="s">
        <v>93</v>
      </c>
      <c r="C86" s="10" t="s">
        <v>67</v>
      </c>
      <c r="D86" s="10">
        <f>'May Update'!C40</f>
        <v>2</v>
      </c>
      <c r="E86" s="10">
        <f>'May Update'!D40</f>
        <v>0</v>
      </c>
      <c r="F86" s="10">
        <f>'May Update'!E40</f>
        <v>0</v>
      </c>
      <c r="G86" s="10">
        <f>'May Update'!F40</f>
        <v>1</v>
      </c>
      <c r="H86" s="10">
        <f>'May Update'!G40</f>
        <v>0</v>
      </c>
      <c r="I86" s="10">
        <f>'May Update'!H40</f>
        <v>2</v>
      </c>
      <c r="J86" s="10">
        <f>'May Update'!I40</f>
        <v>0</v>
      </c>
      <c r="K86" s="10">
        <f>'May Update'!J40</f>
        <v>3</v>
      </c>
      <c r="L86" s="10">
        <f>'May Update'!K40</f>
        <v>0</v>
      </c>
      <c r="M86" s="10">
        <f>'May Update'!L40</f>
        <v>0</v>
      </c>
      <c r="N86" s="10">
        <f>'May Update'!M40</f>
        <v>0</v>
      </c>
      <c r="O86" s="10">
        <f>'May Update'!N40</f>
        <v>0</v>
      </c>
      <c r="P86" s="10">
        <f>'May Update'!O40</f>
        <v>0</v>
      </c>
      <c r="Q86" s="10">
        <f>'May Update'!P40</f>
        <v>0</v>
      </c>
      <c r="R86" s="14">
        <f>9*H86/G86</f>
        <v>0</v>
      </c>
      <c r="S86" s="21">
        <f>(I86+L86)/G86</f>
        <v>2</v>
      </c>
      <c r="U86" s="15"/>
    </row>
    <row r="87" spans="2:21" x14ac:dyDescent="0.25">
      <c r="B87" s="56"/>
      <c r="C87" s="10" t="s">
        <v>69</v>
      </c>
      <c r="D87" s="38">
        <f>'July Update'!C37</f>
        <v>1</v>
      </c>
      <c r="E87" s="38">
        <f>'July Update'!D37</f>
        <v>1</v>
      </c>
      <c r="F87" s="38">
        <f>'July Update'!E37</f>
        <v>0</v>
      </c>
      <c r="G87" s="38">
        <f>'July Update'!F37</f>
        <v>2</v>
      </c>
      <c r="H87" s="38">
        <f>'July Update'!G37</f>
        <v>1</v>
      </c>
      <c r="I87" s="38">
        <f>'July Update'!H37</f>
        <v>2</v>
      </c>
      <c r="J87" s="38">
        <f>'July Update'!I37</f>
        <v>1</v>
      </c>
      <c r="K87" s="38">
        <f>'July Update'!J37</f>
        <v>2</v>
      </c>
      <c r="L87" s="38">
        <f>'July Update'!K37</f>
        <v>0</v>
      </c>
      <c r="M87" s="38">
        <f>'July Update'!L37</f>
        <v>0</v>
      </c>
      <c r="N87" s="38">
        <f>'July Update'!M37</f>
        <v>0</v>
      </c>
      <c r="O87" s="38">
        <f>'July Update'!N37</f>
        <v>0</v>
      </c>
      <c r="P87" s="38">
        <f>'July Update'!O37</f>
        <v>0</v>
      </c>
      <c r="Q87" s="38">
        <f>'July Update'!P37</f>
        <v>0</v>
      </c>
      <c r="R87" s="14">
        <f>9*H87/G87</f>
        <v>4.5</v>
      </c>
      <c r="S87" s="21">
        <f>(I87+L87)/G87</f>
        <v>1</v>
      </c>
      <c r="U87" s="15"/>
    </row>
    <row r="88" spans="2:21" x14ac:dyDescent="0.25">
      <c r="B88" s="56"/>
      <c r="C88" s="10" t="s">
        <v>70</v>
      </c>
      <c r="D88" s="10"/>
      <c r="E88" s="10"/>
      <c r="F88" s="10"/>
      <c r="G88" s="14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54"/>
      <c r="S88" s="55"/>
      <c r="U88" s="15"/>
    </row>
    <row r="89" spans="2:21" x14ac:dyDescent="0.25">
      <c r="B89" s="56"/>
      <c r="C89" s="16" t="s">
        <v>78</v>
      </c>
      <c r="D89" s="16">
        <f t="shared" ref="D89:Q89" si="13">SUM(D86:D88)</f>
        <v>3</v>
      </c>
      <c r="E89" s="16">
        <f t="shared" si="13"/>
        <v>1</v>
      </c>
      <c r="F89" s="16">
        <f t="shared" si="13"/>
        <v>0</v>
      </c>
      <c r="G89" s="16">
        <f t="shared" si="13"/>
        <v>3</v>
      </c>
      <c r="H89" s="16">
        <f t="shared" si="13"/>
        <v>1</v>
      </c>
      <c r="I89" s="16">
        <f t="shared" si="13"/>
        <v>4</v>
      </c>
      <c r="J89" s="16">
        <f t="shared" si="13"/>
        <v>1</v>
      </c>
      <c r="K89" s="16">
        <f t="shared" si="13"/>
        <v>5</v>
      </c>
      <c r="L89" s="16">
        <f t="shared" si="13"/>
        <v>0</v>
      </c>
      <c r="M89" s="16">
        <f t="shared" si="13"/>
        <v>0</v>
      </c>
      <c r="N89" s="16">
        <f t="shared" si="13"/>
        <v>0</v>
      </c>
      <c r="O89" s="16">
        <f t="shared" si="13"/>
        <v>0</v>
      </c>
      <c r="P89" s="16">
        <f t="shared" si="13"/>
        <v>0</v>
      </c>
      <c r="Q89" s="16">
        <f t="shared" si="13"/>
        <v>0</v>
      </c>
      <c r="R89" s="54">
        <f>9*H89/G89</f>
        <v>3</v>
      </c>
      <c r="S89" s="55">
        <f>(I89+L89)/G89</f>
        <v>1.3333333333333333</v>
      </c>
      <c r="U89" s="15"/>
    </row>
    <row r="90" spans="2:21" x14ac:dyDescent="0.25">
      <c r="B90" s="56"/>
      <c r="C90" s="16"/>
      <c r="D90" s="10"/>
      <c r="E90" s="10"/>
      <c r="F90" s="10"/>
      <c r="G90" s="14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54"/>
      <c r="S90" s="55"/>
      <c r="U90" s="15"/>
    </row>
    <row r="91" spans="2:21" x14ac:dyDescent="0.25">
      <c r="B91" s="56"/>
      <c r="C91" s="16" t="s">
        <v>79</v>
      </c>
      <c r="D91" s="10"/>
      <c r="E91" s="10"/>
      <c r="F91" s="10"/>
      <c r="G91" s="14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54"/>
      <c r="S91" s="55"/>
      <c r="U91" s="15"/>
    </row>
    <row r="92" spans="2:21" x14ac:dyDescent="0.25">
      <c r="B92" s="56"/>
      <c r="C92" s="10" t="s">
        <v>77</v>
      </c>
      <c r="D92" s="10"/>
      <c r="E92" s="10"/>
      <c r="F92" s="10"/>
      <c r="G92" s="14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54"/>
      <c r="S92" s="55"/>
      <c r="U92" s="15"/>
    </row>
    <row r="93" spans="2:21" x14ac:dyDescent="0.25">
      <c r="B93" s="56"/>
      <c r="C93" s="16" t="s">
        <v>79</v>
      </c>
      <c r="D93" s="16">
        <f>SUM(D92:D92)</f>
        <v>0</v>
      </c>
      <c r="E93" s="16">
        <f>SUM(E92:E92)</f>
        <v>0</v>
      </c>
      <c r="F93" s="16">
        <f>SUM(F92:F92)</f>
        <v>0</v>
      </c>
      <c r="G93" s="54">
        <f>SUM(G92:G92)</f>
        <v>0</v>
      </c>
      <c r="H93" s="16">
        <f>SUM(H92:H92)</f>
        <v>0</v>
      </c>
      <c r="I93" s="16">
        <f>SUM(I92:I92)</f>
        <v>0</v>
      </c>
      <c r="J93" s="16">
        <f>SUM(J92:J92)</f>
        <v>0</v>
      </c>
      <c r="K93" s="16">
        <f>SUM(K92:K92)</f>
        <v>0</v>
      </c>
      <c r="L93" s="16">
        <f>SUM(L92:L92)</f>
        <v>0</v>
      </c>
      <c r="M93" s="16">
        <f>SUM(M92:M92)</f>
        <v>0</v>
      </c>
      <c r="N93" s="16">
        <f>SUM(N92:N92)</f>
        <v>0</v>
      </c>
      <c r="O93" s="16">
        <f>SUM(O92:O92)</f>
        <v>0</v>
      </c>
      <c r="P93" s="16">
        <f>SUM(P92:P92)</f>
        <v>0</v>
      </c>
      <c r="Q93" s="16">
        <f>SUM(Q92:Q92)</f>
        <v>0</v>
      </c>
      <c r="R93" s="54">
        <v>0</v>
      </c>
      <c r="S93" s="55">
        <v>0</v>
      </c>
      <c r="U93" s="15"/>
    </row>
    <row r="94" spans="2:21" x14ac:dyDescent="0.25">
      <c r="B94" s="56"/>
      <c r="C94" s="6"/>
      <c r="F94" s="1"/>
      <c r="G94" s="127"/>
      <c r="H94" s="1"/>
      <c r="I94" s="1"/>
      <c r="J94" s="1"/>
      <c r="K94" s="1"/>
      <c r="L94" s="1"/>
      <c r="M94" s="1"/>
      <c r="N94" s="1"/>
      <c r="O94" s="1"/>
      <c r="P94" s="1"/>
      <c r="Q94" s="1"/>
      <c r="R94" s="54"/>
      <c r="S94" s="55"/>
      <c r="U94" s="15"/>
    </row>
    <row r="95" spans="2:21" ht="15.75" thickBot="1" x14ac:dyDescent="0.3">
      <c r="B95" s="36"/>
      <c r="C95" s="17" t="s">
        <v>81</v>
      </c>
      <c r="D95" s="17">
        <f>D89+D93</f>
        <v>3</v>
      </c>
      <c r="E95" s="17">
        <f>E89+E93</f>
        <v>1</v>
      </c>
      <c r="F95" s="17">
        <f>F89+F93</f>
        <v>0</v>
      </c>
      <c r="G95" s="181">
        <f>G89+G93</f>
        <v>3</v>
      </c>
      <c r="H95" s="17">
        <f>H89+H93</f>
        <v>1</v>
      </c>
      <c r="I95" s="17">
        <f>I89+I93</f>
        <v>4</v>
      </c>
      <c r="J95" s="17">
        <f>J89+J93</f>
        <v>1</v>
      </c>
      <c r="K95" s="17">
        <f>K89+K93</f>
        <v>5</v>
      </c>
      <c r="L95" s="17">
        <f>L89+L93</f>
        <v>0</v>
      </c>
      <c r="M95" s="17">
        <f>M89+M93</f>
        <v>0</v>
      </c>
      <c r="N95" s="17">
        <f>N89+N93</f>
        <v>0</v>
      </c>
      <c r="O95" s="17">
        <f>O89+O93</f>
        <v>0</v>
      </c>
      <c r="P95" s="17">
        <f>P89+P93</f>
        <v>0</v>
      </c>
      <c r="Q95" s="17">
        <f>Q89+Q93</f>
        <v>0</v>
      </c>
      <c r="R95" s="181">
        <f>9*H95/G95</f>
        <v>3</v>
      </c>
      <c r="S95" s="183">
        <f>(I95+L95)/G95</f>
        <v>1.3333333333333333</v>
      </c>
    </row>
    <row r="96" spans="2:21" x14ac:dyDescent="0.25">
      <c r="B96" s="16"/>
      <c r="C96" s="6"/>
      <c r="D96" s="6"/>
      <c r="E96" s="6"/>
      <c r="F96" s="6"/>
      <c r="G96" s="37"/>
      <c r="H96" s="6"/>
      <c r="I96" s="6"/>
      <c r="J96" s="6"/>
      <c r="K96" s="6"/>
      <c r="L96" s="6"/>
      <c r="M96" s="6"/>
      <c r="N96" s="6"/>
      <c r="O96" s="6"/>
      <c r="P96" s="6"/>
      <c r="Q96" s="6"/>
      <c r="R96" s="37"/>
      <c r="S96" s="37"/>
    </row>
    <row r="97" spans="2:19" ht="15.75" thickBot="1" x14ac:dyDescent="0.3">
      <c r="B97" s="16"/>
      <c r="C97" s="6"/>
      <c r="D97" s="6"/>
      <c r="E97" s="6"/>
      <c r="F97" s="6"/>
      <c r="G97" s="37"/>
      <c r="H97" s="6"/>
      <c r="I97" s="6"/>
      <c r="J97" s="6"/>
      <c r="K97" s="6"/>
      <c r="L97" s="6"/>
      <c r="M97" s="6"/>
      <c r="N97" s="6"/>
      <c r="O97" s="6"/>
      <c r="P97" s="6"/>
      <c r="Q97" s="6"/>
      <c r="R97" s="37"/>
      <c r="S97" s="37"/>
    </row>
    <row r="98" spans="2:19" ht="18.75" x14ac:dyDescent="0.3">
      <c r="B98" s="58" t="s">
        <v>53</v>
      </c>
      <c r="C98" s="34" t="s">
        <v>78</v>
      </c>
      <c r="D98" s="34" t="s">
        <v>56</v>
      </c>
      <c r="E98" s="34" t="s">
        <v>57</v>
      </c>
      <c r="F98" s="34" t="s">
        <v>58</v>
      </c>
      <c r="G98" s="52" t="s">
        <v>18</v>
      </c>
      <c r="H98" s="34" t="s">
        <v>19</v>
      </c>
      <c r="I98" s="34" t="s">
        <v>59</v>
      </c>
      <c r="J98" s="34" t="s">
        <v>42</v>
      </c>
      <c r="K98" s="34" t="s">
        <v>5</v>
      </c>
      <c r="L98" s="34" t="s">
        <v>4</v>
      </c>
      <c r="M98" s="34" t="s">
        <v>44</v>
      </c>
      <c r="N98" s="34" t="s">
        <v>60</v>
      </c>
      <c r="O98" s="34" t="s">
        <v>61</v>
      </c>
      <c r="P98" s="34" t="s">
        <v>62</v>
      </c>
      <c r="Q98" s="34" t="s">
        <v>63</v>
      </c>
      <c r="R98" s="52" t="s">
        <v>64</v>
      </c>
      <c r="S98" s="53" t="s">
        <v>65</v>
      </c>
    </row>
    <row r="99" spans="2:19" ht="18.75" x14ac:dyDescent="0.3">
      <c r="B99" s="59" t="s">
        <v>110</v>
      </c>
      <c r="C99" s="10" t="s">
        <v>67</v>
      </c>
      <c r="D99" s="10">
        <f>'May Update'!C41</f>
        <v>4</v>
      </c>
      <c r="E99" s="10">
        <f>'May Update'!D41</f>
        <v>3</v>
      </c>
      <c r="F99" s="10">
        <f>'May Update'!E41</f>
        <v>0</v>
      </c>
      <c r="G99" s="14">
        <f>'May Update'!F41</f>
        <v>15.333333333333334</v>
      </c>
      <c r="H99" s="10">
        <f>'May Update'!G41</f>
        <v>7</v>
      </c>
      <c r="I99" s="10">
        <f>'May Update'!H41</f>
        <v>13</v>
      </c>
      <c r="J99" s="10">
        <f>'May Update'!I41</f>
        <v>0</v>
      </c>
      <c r="K99" s="10">
        <f>'May Update'!J41</f>
        <v>34</v>
      </c>
      <c r="L99" s="10">
        <f>'May Update'!K41</f>
        <v>9</v>
      </c>
      <c r="M99" s="10">
        <f>'May Update'!L41</f>
        <v>0</v>
      </c>
      <c r="N99" s="10">
        <f>'May Update'!M41</f>
        <v>11</v>
      </c>
      <c r="O99" s="10">
        <f>'May Update'!N41</f>
        <v>2</v>
      </c>
      <c r="P99" s="10">
        <f>'May Update'!O41</f>
        <v>0</v>
      </c>
      <c r="Q99" s="10">
        <f>'May Update'!P41</f>
        <v>0</v>
      </c>
      <c r="R99" s="14">
        <f>9*H99/G99</f>
        <v>4.1086956521739131</v>
      </c>
      <c r="S99" s="21">
        <f>(I99+L99)/G99</f>
        <v>1.4347826086956521</v>
      </c>
    </row>
    <row r="100" spans="2:19" x14ac:dyDescent="0.25">
      <c r="B100" s="56"/>
      <c r="C100" s="1" t="s">
        <v>68</v>
      </c>
      <c r="D100" s="10">
        <f>'June Update'!C44</f>
        <v>3</v>
      </c>
      <c r="E100" s="10">
        <f>'June Update'!D44</f>
        <v>2</v>
      </c>
      <c r="F100" s="10">
        <f>'June Update'!E44</f>
        <v>0</v>
      </c>
      <c r="G100" s="10">
        <f>'June Update'!F44</f>
        <v>10</v>
      </c>
      <c r="H100" s="10">
        <f>'June Update'!G44</f>
        <v>9</v>
      </c>
      <c r="I100" s="10">
        <f>'June Update'!H44</f>
        <v>14</v>
      </c>
      <c r="J100" s="10">
        <f>'June Update'!I44</f>
        <v>1</v>
      </c>
      <c r="K100" s="10">
        <f>'June Update'!J44</f>
        <v>9</v>
      </c>
      <c r="L100" s="10">
        <f>'June Update'!K44</f>
        <v>4</v>
      </c>
      <c r="M100" s="10">
        <f>'June Update'!L44</f>
        <v>1</v>
      </c>
      <c r="N100" s="10">
        <f>'June Update'!M44</f>
        <v>3</v>
      </c>
      <c r="O100" s="10">
        <f>'June Update'!N44</f>
        <v>0</v>
      </c>
      <c r="P100" s="10">
        <f>'June Update'!O44</f>
        <v>1</v>
      </c>
      <c r="Q100" s="10">
        <f>'June Update'!P44</f>
        <v>0</v>
      </c>
      <c r="R100" s="14">
        <f>9*H100/G100</f>
        <v>8.1</v>
      </c>
      <c r="S100" s="21">
        <f>(I100+L100)/G100</f>
        <v>1.8</v>
      </c>
    </row>
    <row r="101" spans="2:19" x14ac:dyDescent="0.25">
      <c r="B101" s="56"/>
      <c r="C101" s="10" t="s">
        <v>112</v>
      </c>
      <c r="D101" s="16"/>
      <c r="E101" s="16"/>
      <c r="F101" s="16"/>
      <c r="G101" s="54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54"/>
      <c r="S101" s="55"/>
    </row>
    <row r="102" spans="2:19" x14ac:dyDescent="0.25">
      <c r="B102" s="56"/>
      <c r="C102" s="16" t="s">
        <v>78</v>
      </c>
      <c r="D102" s="16">
        <f t="shared" ref="D102:Q102" si="14">SUM(D99:D101)</f>
        <v>7</v>
      </c>
      <c r="E102" s="16">
        <f t="shared" si="14"/>
        <v>5</v>
      </c>
      <c r="F102" s="16">
        <f t="shared" si="14"/>
        <v>0</v>
      </c>
      <c r="G102" s="54">
        <f t="shared" si="14"/>
        <v>25.333333333333336</v>
      </c>
      <c r="H102" s="16">
        <f t="shared" si="14"/>
        <v>16</v>
      </c>
      <c r="I102" s="16">
        <f t="shared" si="14"/>
        <v>27</v>
      </c>
      <c r="J102" s="16">
        <f t="shared" si="14"/>
        <v>1</v>
      </c>
      <c r="K102" s="16">
        <f t="shared" si="14"/>
        <v>43</v>
      </c>
      <c r="L102" s="16">
        <f t="shared" si="14"/>
        <v>13</v>
      </c>
      <c r="M102" s="16">
        <f t="shared" si="14"/>
        <v>1</v>
      </c>
      <c r="N102" s="16">
        <f t="shared" si="14"/>
        <v>14</v>
      </c>
      <c r="O102" s="16">
        <f t="shared" si="14"/>
        <v>2</v>
      </c>
      <c r="P102" s="16">
        <f t="shared" si="14"/>
        <v>1</v>
      </c>
      <c r="Q102" s="16">
        <f t="shared" si="14"/>
        <v>0</v>
      </c>
      <c r="R102" s="54">
        <f>9*H102/G102</f>
        <v>5.6842105263157894</v>
      </c>
      <c r="S102" s="55">
        <f>(I102+L102)/G102</f>
        <v>1.5789473684210524</v>
      </c>
    </row>
    <row r="103" spans="2:19" x14ac:dyDescent="0.25">
      <c r="B103" s="56"/>
      <c r="C103" s="16"/>
      <c r="D103" s="16"/>
      <c r="E103" s="16"/>
      <c r="F103" s="16"/>
      <c r="G103" s="54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54"/>
      <c r="S103" s="55"/>
    </row>
    <row r="104" spans="2:19" x14ac:dyDescent="0.25">
      <c r="B104" s="56"/>
      <c r="C104" s="16" t="s">
        <v>79</v>
      </c>
      <c r="D104" s="16"/>
      <c r="E104" s="16"/>
      <c r="F104" s="16"/>
      <c r="G104" s="54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54"/>
      <c r="S104" s="55"/>
    </row>
    <row r="105" spans="2:19" x14ac:dyDescent="0.25">
      <c r="B105" s="56"/>
      <c r="C105" s="10" t="s">
        <v>94</v>
      </c>
      <c r="D105" s="10">
        <v>1</v>
      </c>
      <c r="E105" s="10">
        <v>1</v>
      </c>
      <c r="F105" s="10">
        <v>0</v>
      </c>
      <c r="G105" s="10">
        <v>5</v>
      </c>
      <c r="H105" s="10">
        <v>5</v>
      </c>
      <c r="I105" s="10">
        <v>5</v>
      </c>
      <c r="J105" s="10">
        <v>0</v>
      </c>
      <c r="K105" s="10">
        <v>10</v>
      </c>
      <c r="L105" s="10">
        <v>2</v>
      </c>
      <c r="M105" s="10">
        <v>1</v>
      </c>
      <c r="N105" s="10">
        <v>4</v>
      </c>
      <c r="O105" s="10">
        <v>0</v>
      </c>
      <c r="P105" s="10">
        <v>1</v>
      </c>
      <c r="Q105" s="10">
        <v>0</v>
      </c>
      <c r="R105" s="14">
        <f>7*H105/G105</f>
        <v>7</v>
      </c>
      <c r="S105" s="21">
        <f>(I105+L105)/G105</f>
        <v>1.4</v>
      </c>
    </row>
    <row r="106" spans="2:19" x14ac:dyDescent="0.25">
      <c r="B106" s="56"/>
      <c r="C106" s="10" t="s">
        <v>111</v>
      </c>
      <c r="D106" s="10">
        <v>1</v>
      </c>
      <c r="E106" s="10">
        <v>1</v>
      </c>
      <c r="F106" s="10">
        <v>1</v>
      </c>
      <c r="G106" s="10">
        <v>6</v>
      </c>
      <c r="H106" s="10">
        <v>5</v>
      </c>
      <c r="I106" s="10">
        <v>12</v>
      </c>
      <c r="J106" s="10">
        <v>1</v>
      </c>
      <c r="K106" s="10">
        <v>3</v>
      </c>
      <c r="L106" s="10">
        <v>1</v>
      </c>
      <c r="M106" s="10">
        <v>0</v>
      </c>
      <c r="N106" s="10">
        <v>0</v>
      </c>
      <c r="O106" s="10">
        <v>1</v>
      </c>
      <c r="P106" s="10">
        <v>0</v>
      </c>
      <c r="Q106" s="10">
        <v>0</v>
      </c>
      <c r="R106" s="14">
        <f>7*H106/G106</f>
        <v>5.833333333333333</v>
      </c>
      <c r="S106" s="21">
        <f>(I106+L106)/G106</f>
        <v>2.1666666666666665</v>
      </c>
    </row>
    <row r="107" spans="2:19" x14ac:dyDescent="0.25">
      <c r="B107" s="56"/>
      <c r="C107" s="10" t="s">
        <v>80</v>
      </c>
      <c r="D107" s="10">
        <v>1</v>
      </c>
      <c r="E107" s="10">
        <v>1</v>
      </c>
      <c r="F107" s="10">
        <v>1</v>
      </c>
      <c r="G107" s="10">
        <v>4</v>
      </c>
      <c r="H107" s="10">
        <v>2</v>
      </c>
      <c r="I107" s="10">
        <v>5</v>
      </c>
      <c r="J107" s="10">
        <v>0</v>
      </c>
      <c r="K107" s="10">
        <v>7</v>
      </c>
      <c r="L107" s="10">
        <v>2</v>
      </c>
      <c r="M107" s="10">
        <v>0</v>
      </c>
      <c r="N107" s="10">
        <v>1</v>
      </c>
      <c r="O107" s="10">
        <v>1</v>
      </c>
      <c r="P107" s="10">
        <v>0</v>
      </c>
      <c r="Q107" s="10">
        <v>0</v>
      </c>
      <c r="R107" s="14">
        <f>7*H107/G107</f>
        <v>3.5</v>
      </c>
      <c r="S107" s="21">
        <f>(I107+L107)/G107</f>
        <v>1.75</v>
      </c>
    </row>
    <row r="108" spans="2:19" x14ac:dyDescent="0.25">
      <c r="B108" s="56"/>
      <c r="C108" s="10" t="s">
        <v>103</v>
      </c>
      <c r="D108" s="174">
        <v>1</v>
      </c>
      <c r="E108" s="174">
        <v>1</v>
      </c>
      <c r="F108" s="174">
        <v>1</v>
      </c>
      <c r="G108" s="174">
        <v>7</v>
      </c>
      <c r="H108" s="174">
        <v>0</v>
      </c>
      <c r="I108" s="174">
        <v>3</v>
      </c>
      <c r="J108" s="174">
        <v>0</v>
      </c>
      <c r="K108" s="174">
        <v>8</v>
      </c>
      <c r="L108" s="174">
        <v>4</v>
      </c>
      <c r="M108" s="174">
        <v>0</v>
      </c>
      <c r="N108" s="174">
        <v>0</v>
      </c>
      <c r="O108" s="174">
        <v>1</v>
      </c>
      <c r="P108" s="174">
        <v>0</v>
      </c>
      <c r="Q108" s="174">
        <v>0</v>
      </c>
      <c r="R108" s="14">
        <f>7*H108/G108</f>
        <v>0</v>
      </c>
      <c r="S108" s="21">
        <f>(I108+L108)/G108</f>
        <v>1</v>
      </c>
    </row>
    <row r="109" spans="2:19" x14ac:dyDescent="0.25">
      <c r="B109" s="56"/>
      <c r="C109" s="10" t="s">
        <v>77</v>
      </c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4"/>
      <c r="S109" s="21"/>
    </row>
    <row r="110" spans="2:19" x14ac:dyDescent="0.25">
      <c r="B110" s="56"/>
      <c r="C110" s="16" t="s">
        <v>79</v>
      </c>
      <c r="D110" s="16">
        <f>SUM(D105:D109)</f>
        <v>4</v>
      </c>
      <c r="E110" s="16">
        <f t="shared" ref="E110:Q110" si="15">SUM(E105:E109)</f>
        <v>4</v>
      </c>
      <c r="F110" s="16">
        <f t="shared" si="15"/>
        <v>3</v>
      </c>
      <c r="G110" s="16">
        <f t="shared" si="15"/>
        <v>22</v>
      </c>
      <c r="H110" s="16">
        <f t="shared" si="15"/>
        <v>12</v>
      </c>
      <c r="I110" s="16">
        <f t="shared" si="15"/>
        <v>25</v>
      </c>
      <c r="J110" s="16">
        <f t="shared" si="15"/>
        <v>1</v>
      </c>
      <c r="K110" s="16">
        <f t="shared" si="15"/>
        <v>28</v>
      </c>
      <c r="L110" s="16">
        <f t="shared" si="15"/>
        <v>9</v>
      </c>
      <c r="M110" s="16">
        <f t="shared" si="15"/>
        <v>1</v>
      </c>
      <c r="N110" s="16">
        <f t="shared" si="15"/>
        <v>5</v>
      </c>
      <c r="O110" s="16">
        <f t="shared" si="15"/>
        <v>3</v>
      </c>
      <c r="P110" s="16">
        <f t="shared" si="15"/>
        <v>1</v>
      </c>
      <c r="Q110" s="16">
        <f t="shared" si="15"/>
        <v>0</v>
      </c>
      <c r="R110" s="54">
        <f>7*H110/G110</f>
        <v>3.8181818181818183</v>
      </c>
      <c r="S110" s="55">
        <f>(I110+L110)/G110</f>
        <v>1.5454545454545454</v>
      </c>
    </row>
    <row r="111" spans="2:19" x14ac:dyDescent="0.25">
      <c r="B111" s="56"/>
      <c r="C111" s="6"/>
      <c r="D111" s="6"/>
      <c r="E111" s="6"/>
      <c r="F111" s="6"/>
      <c r="G111" s="37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37"/>
      <c r="S111" s="57"/>
    </row>
    <row r="112" spans="2:19" ht="15.75" thickBot="1" x14ac:dyDescent="0.3">
      <c r="B112" s="36"/>
      <c r="C112" s="17" t="s">
        <v>81</v>
      </c>
      <c r="D112" s="17">
        <f t="shared" ref="D112:Q112" si="16">D102+D110</f>
        <v>11</v>
      </c>
      <c r="E112" s="17">
        <f t="shared" si="16"/>
        <v>9</v>
      </c>
      <c r="F112" s="17">
        <f t="shared" si="16"/>
        <v>3</v>
      </c>
      <c r="G112" s="181">
        <f t="shared" si="16"/>
        <v>47.333333333333336</v>
      </c>
      <c r="H112" s="17">
        <f t="shared" si="16"/>
        <v>28</v>
      </c>
      <c r="I112" s="17">
        <f t="shared" si="16"/>
        <v>52</v>
      </c>
      <c r="J112" s="17">
        <f t="shared" si="16"/>
        <v>2</v>
      </c>
      <c r="K112" s="17">
        <f t="shared" si="16"/>
        <v>71</v>
      </c>
      <c r="L112" s="17">
        <f t="shared" si="16"/>
        <v>22</v>
      </c>
      <c r="M112" s="17">
        <f t="shared" si="16"/>
        <v>2</v>
      </c>
      <c r="N112" s="17">
        <f t="shared" si="16"/>
        <v>19</v>
      </c>
      <c r="O112" s="17">
        <f t="shared" si="16"/>
        <v>5</v>
      </c>
      <c r="P112" s="17">
        <f t="shared" si="16"/>
        <v>2</v>
      </c>
      <c r="Q112" s="17">
        <f t="shared" si="16"/>
        <v>0</v>
      </c>
      <c r="R112" s="181">
        <f>8.2*H112/G112</f>
        <v>4.8507042253521115</v>
      </c>
      <c r="S112" s="183">
        <f>(I112+L112)/G112</f>
        <v>1.5633802816901408</v>
      </c>
    </row>
    <row r="113" spans="2:19" x14ac:dyDescent="0.25">
      <c r="B113" s="16"/>
      <c r="C113" s="6"/>
      <c r="D113" s="6"/>
      <c r="E113" s="6"/>
      <c r="F113" s="6"/>
      <c r="G113" s="37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37"/>
      <c r="S113" s="37"/>
    </row>
    <row r="114" spans="2:19" ht="15.75" thickBot="1" x14ac:dyDescent="0.3">
      <c r="B114" s="16"/>
      <c r="C114" s="6"/>
      <c r="D114" s="6"/>
      <c r="E114" s="6"/>
      <c r="F114" s="6"/>
      <c r="G114" s="37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37"/>
      <c r="S114" s="37"/>
    </row>
    <row r="115" spans="2:19" ht="18.75" x14ac:dyDescent="0.3">
      <c r="B115" s="58" t="s">
        <v>109</v>
      </c>
      <c r="C115" s="34" t="s">
        <v>78</v>
      </c>
      <c r="D115" s="34" t="s">
        <v>56</v>
      </c>
      <c r="E115" s="34" t="s">
        <v>57</v>
      </c>
      <c r="F115" s="34" t="s">
        <v>58</v>
      </c>
      <c r="G115" s="52" t="s">
        <v>18</v>
      </c>
      <c r="H115" s="34" t="s">
        <v>19</v>
      </c>
      <c r="I115" s="34" t="s">
        <v>59</v>
      </c>
      <c r="J115" s="34" t="s">
        <v>42</v>
      </c>
      <c r="K115" s="34" t="s">
        <v>5</v>
      </c>
      <c r="L115" s="34" t="s">
        <v>4</v>
      </c>
      <c r="M115" s="34" t="s">
        <v>44</v>
      </c>
      <c r="N115" s="34" t="s">
        <v>60</v>
      </c>
      <c r="O115" s="34" t="s">
        <v>61</v>
      </c>
      <c r="P115" s="34" t="s">
        <v>62</v>
      </c>
      <c r="Q115" s="34" t="s">
        <v>63</v>
      </c>
      <c r="R115" s="52" t="s">
        <v>64</v>
      </c>
      <c r="S115" s="53" t="s">
        <v>65</v>
      </c>
    </row>
    <row r="116" spans="2:19" ht="18.75" x14ac:dyDescent="0.3">
      <c r="B116" s="59" t="s">
        <v>113</v>
      </c>
      <c r="C116" s="10" t="s">
        <v>67</v>
      </c>
      <c r="D116" s="10">
        <v>3</v>
      </c>
      <c r="E116" s="10">
        <f>'May Update'!D42</f>
        <v>1</v>
      </c>
      <c r="F116" s="10">
        <f>'May Update'!E42</f>
        <v>0</v>
      </c>
      <c r="G116" s="10">
        <v>5</v>
      </c>
      <c r="H116" s="10">
        <v>7</v>
      </c>
      <c r="I116" s="10">
        <v>8</v>
      </c>
      <c r="J116" s="10">
        <f>'May Update'!I42</f>
        <v>0</v>
      </c>
      <c r="K116" s="10">
        <v>8</v>
      </c>
      <c r="L116" s="10">
        <v>5</v>
      </c>
      <c r="M116" s="10">
        <f>'May Update'!L42</f>
        <v>1</v>
      </c>
      <c r="N116" s="10">
        <v>4</v>
      </c>
      <c r="O116" s="10">
        <f>'May Update'!N42</f>
        <v>1</v>
      </c>
      <c r="P116" s="10">
        <f>'May Update'!O42</f>
        <v>1</v>
      </c>
      <c r="Q116" s="10">
        <f>'May Update'!P42</f>
        <v>0</v>
      </c>
      <c r="R116" s="14">
        <f>9*H116/G116</f>
        <v>12.6</v>
      </c>
      <c r="S116" s="21">
        <f>(I116+L116)/G116</f>
        <v>2.6</v>
      </c>
    </row>
    <row r="117" spans="2:19" x14ac:dyDescent="0.25">
      <c r="B117" s="56"/>
      <c r="C117" s="10" t="s">
        <v>68</v>
      </c>
      <c r="D117" s="10">
        <f>'June Update'!C45</f>
        <v>2</v>
      </c>
      <c r="E117" s="10">
        <f>'June Update'!D45</f>
        <v>1</v>
      </c>
      <c r="F117" s="10">
        <f>'June Update'!E45</f>
        <v>0</v>
      </c>
      <c r="G117" s="14">
        <v>1.3333333333333333</v>
      </c>
      <c r="H117" s="10">
        <f>'June Update'!G45</f>
        <v>8</v>
      </c>
      <c r="I117" s="10">
        <f>'June Update'!H45</f>
        <v>7</v>
      </c>
      <c r="J117" s="10">
        <f>'June Update'!I45</f>
        <v>0</v>
      </c>
      <c r="K117" s="10">
        <f>'June Update'!J45</f>
        <v>5</v>
      </c>
      <c r="L117" s="10">
        <f>'June Update'!K45</f>
        <v>9</v>
      </c>
      <c r="M117" s="10">
        <f>'June Update'!L45</f>
        <v>0</v>
      </c>
      <c r="N117" s="10">
        <f>'June Update'!M45</f>
        <v>4</v>
      </c>
      <c r="O117" s="10">
        <f>'June Update'!N45</f>
        <v>1</v>
      </c>
      <c r="P117" s="10">
        <f>'June Update'!O45</f>
        <v>0</v>
      </c>
      <c r="Q117" s="10">
        <f>'June Update'!P45</f>
        <v>0</v>
      </c>
      <c r="R117" s="14">
        <f>9*H117/G117</f>
        <v>54</v>
      </c>
      <c r="S117" s="21">
        <f>(I117+L117)/G117</f>
        <v>12</v>
      </c>
    </row>
    <row r="118" spans="2:19" x14ac:dyDescent="0.25">
      <c r="B118" s="56"/>
      <c r="C118" s="10" t="s">
        <v>69</v>
      </c>
      <c r="D118" s="38">
        <f>'July Update'!C35</f>
        <v>2</v>
      </c>
      <c r="E118" s="38">
        <f>'July Update'!D35</f>
        <v>0</v>
      </c>
      <c r="F118" s="38">
        <f>'July Update'!E35</f>
        <v>0</v>
      </c>
      <c r="G118" s="38">
        <f>'July Update'!F35</f>
        <v>2.33</v>
      </c>
      <c r="H118" s="38">
        <f>'July Update'!G35</f>
        <v>10</v>
      </c>
      <c r="I118" s="38">
        <f>'July Update'!H35</f>
        <v>8</v>
      </c>
      <c r="J118" s="38">
        <f>'July Update'!I35</f>
        <v>1</v>
      </c>
      <c r="K118" s="38">
        <f>'July Update'!J35</f>
        <v>0</v>
      </c>
      <c r="L118" s="38">
        <f>'July Update'!K35</f>
        <v>6</v>
      </c>
      <c r="M118" s="38">
        <f>'July Update'!L35</f>
        <v>1</v>
      </c>
      <c r="N118" s="38">
        <f>'July Update'!M35</f>
        <v>4</v>
      </c>
      <c r="O118" s="38">
        <f>'July Update'!N35</f>
        <v>0</v>
      </c>
      <c r="P118" s="38">
        <f>'July Update'!O35</f>
        <v>0</v>
      </c>
      <c r="Q118" s="38">
        <f>'July Update'!P35</f>
        <v>0</v>
      </c>
      <c r="R118" s="14">
        <f>9*H118/G118</f>
        <v>38.626609442060087</v>
      </c>
      <c r="S118" s="21">
        <f>(I118+L118)/G118</f>
        <v>6.0085836909871242</v>
      </c>
    </row>
    <row r="119" spans="2:19" x14ac:dyDescent="0.25">
      <c r="B119" s="56"/>
      <c r="C119" s="10" t="s">
        <v>70</v>
      </c>
      <c r="D119" s="10"/>
      <c r="E119" s="10"/>
      <c r="F119" s="10"/>
      <c r="G119" s="14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4"/>
      <c r="S119" s="21"/>
    </row>
    <row r="120" spans="2:19" x14ac:dyDescent="0.25">
      <c r="B120" s="56"/>
      <c r="C120" s="16" t="s">
        <v>78</v>
      </c>
      <c r="D120" s="16">
        <f t="shared" ref="D120:Q120" si="17">SUM(D116:D119)</f>
        <v>7</v>
      </c>
      <c r="E120" s="16">
        <f t="shared" si="17"/>
        <v>2</v>
      </c>
      <c r="F120" s="16">
        <f t="shared" si="17"/>
        <v>0</v>
      </c>
      <c r="G120" s="54">
        <f t="shared" si="17"/>
        <v>8.663333333333334</v>
      </c>
      <c r="H120" s="16">
        <f t="shared" si="17"/>
        <v>25</v>
      </c>
      <c r="I120" s="16">
        <f t="shared" si="17"/>
        <v>23</v>
      </c>
      <c r="J120" s="16">
        <f t="shared" si="17"/>
        <v>1</v>
      </c>
      <c r="K120" s="16">
        <f t="shared" si="17"/>
        <v>13</v>
      </c>
      <c r="L120" s="16">
        <f t="shared" si="17"/>
        <v>20</v>
      </c>
      <c r="M120" s="16">
        <f t="shared" si="17"/>
        <v>2</v>
      </c>
      <c r="N120" s="16">
        <f t="shared" si="17"/>
        <v>12</v>
      </c>
      <c r="O120" s="16">
        <f t="shared" si="17"/>
        <v>2</v>
      </c>
      <c r="P120" s="16">
        <f t="shared" si="17"/>
        <v>1</v>
      </c>
      <c r="Q120" s="16">
        <f t="shared" si="17"/>
        <v>0</v>
      </c>
      <c r="R120" s="14">
        <f>9*H120/G120</f>
        <v>25.971527510580991</v>
      </c>
      <c r="S120" s="21">
        <f>(I120+L120)/G120</f>
        <v>4.9634474797999228</v>
      </c>
    </row>
    <row r="121" spans="2:19" x14ac:dyDescent="0.25">
      <c r="B121" s="56"/>
      <c r="C121" s="16"/>
      <c r="D121" s="10"/>
      <c r="E121" s="10"/>
      <c r="F121" s="10"/>
      <c r="G121" s="14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54"/>
      <c r="S121" s="55"/>
    </row>
    <row r="122" spans="2:19" x14ac:dyDescent="0.25">
      <c r="B122" s="56"/>
      <c r="C122" s="16" t="s">
        <v>79</v>
      </c>
      <c r="D122" s="10"/>
      <c r="E122" s="10"/>
      <c r="F122" s="10"/>
      <c r="G122" s="14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54"/>
      <c r="S122" s="55"/>
    </row>
    <row r="123" spans="2:19" x14ac:dyDescent="0.25">
      <c r="B123" s="56"/>
      <c r="C123" s="10" t="s">
        <v>77</v>
      </c>
      <c r="D123" s="10"/>
      <c r="E123" s="10"/>
      <c r="F123" s="10"/>
      <c r="G123" s="14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4"/>
      <c r="S123" s="21"/>
    </row>
    <row r="124" spans="2:19" x14ac:dyDescent="0.25">
      <c r="B124" s="56"/>
      <c r="C124" s="16" t="s">
        <v>79</v>
      </c>
      <c r="D124" s="16"/>
      <c r="E124" s="16"/>
      <c r="F124" s="16"/>
      <c r="G124" s="54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54"/>
      <c r="S124" s="55"/>
    </row>
    <row r="125" spans="2:19" x14ac:dyDescent="0.25">
      <c r="B125" s="56"/>
      <c r="C125" s="6"/>
      <c r="F125" s="1"/>
      <c r="G125" s="12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54"/>
      <c r="S125" s="55"/>
    </row>
    <row r="126" spans="2:19" ht="15.75" thickBot="1" x14ac:dyDescent="0.3">
      <c r="B126" s="36"/>
      <c r="C126" s="17" t="s">
        <v>81</v>
      </c>
      <c r="D126" s="17">
        <f>D120+D124</f>
        <v>7</v>
      </c>
      <c r="E126" s="17">
        <f>E120+E124</f>
        <v>2</v>
      </c>
      <c r="F126" s="17">
        <f>F120+F124</f>
        <v>0</v>
      </c>
      <c r="G126" s="181">
        <f>G120+G124</f>
        <v>8.663333333333334</v>
      </c>
      <c r="H126" s="17">
        <f>H120+H124</f>
        <v>25</v>
      </c>
      <c r="I126" s="17">
        <f>I120+I124</f>
        <v>23</v>
      </c>
      <c r="J126" s="17">
        <f>J120+J124</f>
        <v>1</v>
      </c>
      <c r="K126" s="17">
        <f>K120+K124</f>
        <v>13</v>
      </c>
      <c r="L126" s="17">
        <f>L120+L124</f>
        <v>20</v>
      </c>
      <c r="M126" s="17">
        <f>M120+M124</f>
        <v>2</v>
      </c>
      <c r="N126" s="17">
        <f>N120+N124</f>
        <v>12</v>
      </c>
      <c r="O126" s="17">
        <f>O120+O124</f>
        <v>2</v>
      </c>
      <c r="P126" s="17">
        <f>P120+P124</f>
        <v>1</v>
      </c>
      <c r="Q126" s="17">
        <f>Q120+Q124</f>
        <v>0</v>
      </c>
      <c r="R126" s="181">
        <f>9*H126/G126</f>
        <v>25.971527510580991</v>
      </c>
      <c r="S126" s="183">
        <f>(I126+L126)/G126</f>
        <v>4.9634474797999228</v>
      </c>
    </row>
    <row r="127" spans="2:19" x14ac:dyDescent="0.25">
      <c r="B127" s="16"/>
      <c r="C127" s="6"/>
      <c r="D127" s="6"/>
      <c r="E127" s="6"/>
      <c r="F127" s="6"/>
      <c r="G127" s="3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37"/>
      <c r="S127" s="37"/>
    </row>
    <row r="128" spans="2:19" ht="15.75" thickBot="1" x14ac:dyDescent="0.3">
      <c r="B128" s="16"/>
      <c r="C128" s="6"/>
      <c r="D128" s="6"/>
      <c r="E128" s="6"/>
      <c r="F128" s="6"/>
      <c r="G128" s="3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37"/>
      <c r="S128" s="37"/>
    </row>
    <row r="129" spans="2:19" ht="18.75" x14ac:dyDescent="0.3">
      <c r="B129" s="58" t="s">
        <v>115</v>
      </c>
      <c r="C129" s="34" t="s">
        <v>78</v>
      </c>
      <c r="D129" s="34" t="s">
        <v>56</v>
      </c>
      <c r="E129" s="34" t="s">
        <v>57</v>
      </c>
      <c r="F129" s="34" t="s">
        <v>58</v>
      </c>
      <c r="G129" s="52" t="s">
        <v>18</v>
      </c>
      <c r="H129" s="34" t="s">
        <v>19</v>
      </c>
      <c r="I129" s="34" t="s">
        <v>59</v>
      </c>
      <c r="J129" s="34" t="s">
        <v>42</v>
      </c>
      <c r="K129" s="34" t="s">
        <v>5</v>
      </c>
      <c r="L129" s="34" t="s">
        <v>4</v>
      </c>
      <c r="M129" s="34" t="s">
        <v>44</v>
      </c>
      <c r="N129" s="34" t="s">
        <v>60</v>
      </c>
      <c r="O129" s="34" t="s">
        <v>61</v>
      </c>
      <c r="P129" s="34" t="s">
        <v>62</v>
      </c>
      <c r="Q129" s="34" t="s">
        <v>63</v>
      </c>
      <c r="R129" s="52" t="s">
        <v>64</v>
      </c>
      <c r="S129" s="53" t="s">
        <v>65</v>
      </c>
    </row>
    <row r="130" spans="2:19" ht="18.75" x14ac:dyDescent="0.3">
      <c r="B130" s="59" t="s">
        <v>123</v>
      </c>
      <c r="C130" s="10" t="s">
        <v>67</v>
      </c>
      <c r="D130" s="10">
        <f>'May Update'!C43</f>
        <v>1</v>
      </c>
      <c r="E130" s="10">
        <f>'May Update'!D43</f>
        <v>0</v>
      </c>
      <c r="F130" s="10">
        <f>'May Update'!E43</f>
        <v>0</v>
      </c>
      <c r="G130" s="10">
        <f>'May Update'!F43</f>
        <v>1</v>
      </c>
      <c r="H130" s="10">
        <f>'May Update'!G43</f>
        <v>0</v>
      </c>
      <c r="I130" s="10">
        <f>'May Update'!H43</f>
        <v>0</v>
      </c>
      <c r="J130" s="10">
        <f>'May Update'!I43</f>
        <v>0</v>
      </c>
      <c r="K130" s="10">
        <f>'May Update'!J43</f>
        <v>0</v>
      </c>
      <c r="L130" s="10">
        <f>'May Update'!K43</f>
        <v>0</v>
      </c>
      <c r="M130" s="10">
        <f>'May Update'!L43</f>
        <v>0</v>
      </c>
      <c r="N130" s="10">
        <f>'May Update'!M43</f>
        <v>0</v>
      </c>
      <c r="O130" s="10">
        <f>'May Update'!N43</f>
        <v>0</v>
      </c>
      <c r="P130" s="10">
        <f>'May Update'!O43</f>
        <v>0</v>
      </c>
      <c r="Q130" s="10">
        <f>'May Update'!P43</f>
        <v>0</v>
      </c>
      <c r="R130" s="14">
        <f>9*H130/G130</f>
        <v>0</v>
      </c>
      <c r="S130" s="21">
        <f>(I130+L130)/G130</f>
        <v>0</v>
      </c>
    </row>
    <row r="131" spans="2:19" x14ac:dyDescent="0.25">
      <c r="B131" s="56"/>
      <c r="C131" s="10" t="s">
        <v>68</v>
      </c>
      <c r="D131" s="10">
        <f>'June Update'!C46</f>
        <v>3</v>
      </c>
      <c r="E131" s="10">
        <f>'June Update'!D46</f>
        <v>2</v>
      </c>
      <c r="F131" s="10">
        <f>'June Update'!E46</f>
        <v>0</v>
      </c>
      <c r="G131" s="14">
        <f>'June Update'!F46</f>
        <v>7.33</v>
      </c>
      <c r="H131" s="10">
        <f>'June Update'!G46</f>
        <v>10</v>
      </c>
      <c r="I131" s="10">
        <f>'June Update'!H46</f>
        <v>14</v>
      </c>
      <c r="J131" s="10">
        <f>'June Update'!I46</f>
        <v>2</v>
      </c>
      <c r="K131" s="10">
        <f>'June Update'!J46</f>
        <v>4</v>
      </c>
      <c r="L131" s="10">
        <f>'June Update'!K46</f>
        <v>6</v>
      </c>
      <c r="M131" s="10">
        <f>'June Update'!L46</f>
        <v>1</v>
      </c>
      <c r="N131" s="10">
        <f>'June Update'!M46</f>
        <v>1</v>
      </c>
      <c r="O131" s="10">
        <f>'June Update'!N46</f>
        <v>1</v>
      </c>
      <c r="P131" s="10">
        <f>'June Update'!O46</f>
        <v>1</v>
      </c>
      <c r="Q131" s="10">
        <f>'June Update'!P46</f>
        <v>0</v>
      </c>
      <c r="R131" s="14">
        <f>9*H131/G131</f>
        <v>12.278308321964529</v>
      </c>
      <c r="S131" s="21">
        <f>(I131+L131)/G131</f>
        <v>2.7285129604365621</v>
      </c>
    </row>
    <row r="132" spans="2:19" x14ac:dyDescent="0.25">
      <c r="B132" s="56"/>
      <c r="C132" s="10" t="s">
        <v>70</v>
      </c>
      <c r="D132" s="10"/>
      <c r="E132" s="10"/>
      <c r="F132" s="10"/>
      <c r="G132" s="14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54"/>
      <c r="S132" s="55"/>
    </row>
    <row r="133" spans="2:19" x14ac:dyDescent="0.25">
      <c r="B133" s="56"/>
      <c r="C133" s="16" t="s">
        <v>78</v>
      </c>
      <c r="D133" s="16">
        <f t="shared" ref="D133:Q133" si="18">SUM(D130:D132)</f>
        <v>4</v>
      </c>
      <c r="E133" s="16">
        <f t="shared" si="18"/>
        <v>2</v>
      </c>
      <c r="F133" s="16">
        <f t="shared" si="18"/>
        <v>0</v>
      </c>
      <c r="G133" s="54">
        <f t="shared" si="18"/>
        <v>8.33</v>
      </c>
      <c r="H133" s="16">
        <f t="shared" si="18"/>
        <v>10</v>
      </c>
      <c r="I133" s="16">
        <f t="shared" si="18"/>
        <v>14</v>
      </c>
      <c r="J133" s="16">
        <f t="shared" si="18"/>
        <v>2</v>
      </c>
      <c r="K133" s="16">
        <f t="shared" si="18"/>
        <v>4</v>
      </c>
      <c r="L133" s="16">
        <f t="shared" si="18"/>
        <v>6</v>
      </c>
      <c r="M133" s="16">
        <f t="shared" si="18"/>
        <v>1</v>
      </c>
      <c r="N133" s="16">
        <f t="shared" si="18"/>
        <v>1</v>
      </c>
      <c r="O133" s="16">
        <f t="shared" si="18"/>
        <v>1</v>
      </c>
      <c r="P133" s="16">
        <f t="shared" si="18"/>
        <v>1</v>
      </c>
      <c r="Q133" s="16">
        <f t="shared" si="18"/>
        <v>0</v>
      </c>
      <c r="R133" s="54">
        <f>9*H133/G133</f>
        <v>10.804321728691477</v>
      </c>
      <c r="S133" s="55">
        <f>(I133+L133)/G133</f>
        <v>2.4009603841536613</v>
      </c>
    </row>
    <row r="134" spans="2:19" x14ac:dyDescent="0.25">
      <c r="B134" s="56"/>
      <c r="C134" s="16"/>
      <c r="D134" s="16"/>
      <c r="E134" s="16"/>
      <c r="F134" s="16"/>
      <c r="G134" s="54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54"/>
      <c r="S134" s="55"/>
    </row>
    <row r="135" spans="2:19" x14ac:dyDescent="0.25">
      <c r="B135" s="56"/>
      <c r="C135" s="16" t="s">
        <v>79</v>
      </c>
      <c r="D135" s="16"/>
      <c r="E135" s="16"/>
      <c r="F135" s="16"/>
      <c r="G135" s="54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54"/>
      <c r="S135" s="55"/>
    </row>
    <row r="136" spans="2:19" x14ac:dyDescent="0.25">
      <c r="B136" s="56"/>
      <c r="C136" s="10" t="s">
        <v>77</v>
      </c>
      <c r="D136" s="10"/>
      <c r="E136" s="10"/>
      <c r="F136" s="10"/>
      <c r="G136" s="14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4"/>
      <c r="S136" s="21"/>
    </row>
    <row r="137" spans="2:19" x14ac:dyDescent="0.25">
      <c r="B137" s="56"/>
      <c r="C137" s="16" t="s">
        <v>79</v>
      </c>
      <c r="D137" s="16"/>
      <c r="E137" s="16"/>
      <c r="F137" s="16"/>
      <c r="G137" s="54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54"/>
      <c r="S137" s="55"/>
    </row>
    <row r="138" spans="2:19" x14ac:dyDescent="0.25">
      <c r="B138" s="56"/>
      <c r="C138" s="6"/>
      <c r="D138" s="16"/>
      <c r="E138" s="16"/>
      <c r="F138" s="16"/>
      <c r="G138" s="54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54"/>
      <c r="S138" s="55"/>
    </row>
    <row r="139" spans="2:19" ht="15.75" thickBot="1" x14ac:dyDescent="0.3">
      <c r="B139" s="36"/>
      <c r="C139" s="17" t="s">
        <v>81</v>
      </c>
      <c r="D139" s="17">
        <f>D133+D137</f>
        <v>4</v>
      </c>
      <c r="E139" s="17">
        <f>E133+E137</f>
        <v>2</v>
      </c>
      <c r="F139" s="17">
        <f>F133+F137</f>
        <v>0</v>
      </c>
      <c r="G139" s="181">
        <f>G133+G137</f>
        <v>8.33</v>
      </c>
      <c r="H139" s="17">
        <f>H133+H137</f>
        <v>10</v>
      </c>
      <c r="I139" s="17">
        <f>I133+I137</f>
        <v>14</v>
      </c>
      <c r="J139" s="17">
        <f>J133+J137</f>
        <v>2</v>
      </c>
      <c r="K139" s="17">
        <f>K133+K137</f>
        <v>4</v>
      </c>
      <c r="L139" s="17">
        <f>L133+L137</f>
        <v>6</v>
      </c>
      <c r="M139" s="17">
        <f>M133+M137</f>
        <v>1</v>
      </c>
      <c r="N139" s="17">
        <f>N133+N137</f>
        <v>1</v>
      </c>
      <c r="O139" s="17">
        <f>O133+O137</f>
        <v>1</v>
      </c>
      <c r="P139" s="17">
        <f>P133+P137</f>
        <v>1</v>
      </c>
      <c r="Q139" s="17">
        <f>Q133+Q137</f>
        <v>0</v>
      </c>
      <c r="R139" s="181">
        <f>9*H139/G139</f>
        <v>10.804321728691477</v>
      </c>
      <c r="S139" s="183">
        <f>(I139+L139)/G139</f>
        <v>2.4009603841536613</v>
      </c>
    </row>
    <row r="140" spans="2:19" x14ac:dyDescent="0.25">
      <c r="B140" s="16"/>
      <c r="C140" s="3"/>
      <c r="D140" s="3"/>
      <c r="E140" s="3"/>
      <c r="F140" s="3"/>
      <c r="G140" s="25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25"/>
      <c r="S140" s="25"/>
    </row>
    <row r="141" spans="2:19" ht="15.75" thickBot="1" x14ac:dyDescent="0.3">
      <c r="B141" s="16"/>
      <c r="C141" s="3"/>
      <c r="D141" s="3"/>
      <c r="E141" s="3"/>
      <c r="F141" s="3"/>
      <c r="G141" s="25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25"/>
      <c r="S141" s="25"/>
    </row>
    <row r="142" spans="2:19" ht="18.75" x14ac:dyDescent="0.3">
      <c r="B142" s="58" t="s">
        <v>20</v>
      </c>
      <c r="C142" s="34" t="s">
        <v>78</v>
      </c>
      <c r="D142" s="34" t="s">
        <v>56</v>
      </c>
      <c r="E142" s="34" t="s">
        <v>57</v>
      </c>
      <c r="F142" s="34" t="s">
        <v>58</v>
      </c>
      <c r="G142" s="52" t="s">
        <v>18</v>
      </c>
      <c r="H142" s="34" t="s">
        <v>19</v>
      </c>
      <c r="I142" s="34" t="s">
        <v>59</v>
      </c>
      <c r="J142" s="34" t="s">
        <v>42</v>
      </c>
      <c r="K142" s="34" t="s">
        <v>5</v>
      </c>
      <c r="L142" s="34" t="s">
        <v>4</v>
      </c>
      <c r="M142" s="34" t="s">
        <v>44</v>
      </c>
      <c r="N142" s="34" t="s">
        <v>60</v>
      </c>
      <c r="O142" s="34" t="s">
        <v>61</v>
      </c>
      <c r="P142" s="34" t="s">
        <v>62</v>
      </c>
      <c r="Q142" s="34" t="s">
        <v>63</v>
      </c>
      <c r="R142" s="52" t="s">
        <v>64</v>
      </c>
      <c r="S142" s="53" t="s">
        <v>65</v>
      </c>
    </row>
    <row r="143" spans="2:19" ht="18.75" x14ac:dyDescent="0.3">
      <c r="B143" s="59" t="s">
        <v>83</v>
      </c>
      <c r="C143" s="10" t="s">
        <v>68</v>
      </c>
      <c r="D143" s="10">
        <f>'June Update'!C47</f>
        <v>1</v>
      </c>
      <c r="E143" s="10">
        <f>'June Update'!D47</f>
        <v>0</v>
      </c>
      <c r="F143" s="10">
        <f>'June Update'!E47</f>
        <v>0</v>
      </c>
      <c r="G143" s="14">
        <f>'June Update'!F47</f>
        <v>1.3333333333333333</v>
      </c>
      <c r="H143" s="10">
        <f>'June Update'!G47</f>
        <v>9</v>
      </c>
      <c r="I143" s="10">
        <f>'June Update'!H47</f>
        <v>9</v>
      </c>
      <c r="J143" s="10">
        <f>'June Update'!I47</f>
        <v>0</v>
      </c>
      <c r="K143" s="10">
        <f>'June Update'!J47</f>
        <v>0</v>
      </c>
      <c r="L143" s="10">
        <f>'June Update'!K47</f>
        <v>2</v>
      </c>
      <c r="M143" s="10">
        <f>'June Update'!L47</f>
        <v>0</v>
      </c>
      <c r="N143" s="10">
        <f>'June Update'!M47</f>
        <v>0</v>
      </c>
      <c r="O143" s="10">
        <f>'June Update'!N47</f>
        <v>0</v>
      </c>
      <c r="P143" s="10">
        <f>'June Update'!O47</f>
        <v>0</v>
      </c>
      <c r="Q143" s="10">
        <f>'June Update'!P47</f>
        <v>0</v>
      </c>
      <c r="R143" s="14">
        <f>9*H143/G143</f>
        <v>60.75</v>
      </c>
      <c r="S143" s="21">
        <f>(I143+L143)/G143</f>
        <v>8.25</v>
      </c>
    </row>
    <row r="144" spans="2:19" x14ac:dyDescent="0.25">
      <c r="B144" s="56"/>
      <c r="C144" s="10" t="s">
        <v>70</v>
      </c>
      <c r="D144" s="10"/>
      <c r="E144" s="10"/>
      <c r="F144" s="10"/>
      <c r="G144" s="14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4"/>
      <c r="S144" s="21"/>
    </row>
    <row r="145" spans="2:19" x14ac:dyDescent="0.25">
      <c r="B145" s="56"/>
      <c r="C145" s="16" t="s">
        <v>78</v>
      </c>
      <c r="D145" s="16">
        <f t="shared" ref="D145:Q145" si="19">SUM(D143:D144)</f>
        <v>1</v>
      </c>
      <c r="E145" s="16">
        <f t="shared" si="19"/>
        <v>0</v>
      </c>
      <c r="F145" s="16">
        <f t="shared" si="19"/>
        <v>0</v>
      </c>
      <c r="G145" s="54">
        <f t="shared" si="19"/>
        <v>1.3333333333333333</v>
      </c>
      <c r="H145" s="16">
        <f t="shared" si="19"/>
        <v>9</v>
      </c>
      <c r="I145" s="16">
        <f t="shared" si="19"/>
        <v>9</v>
      </c>
      <c r="J145" s="16">
        <f t="shared" si="19"/>
        <v>0</v>
      </c>
      <c r="K145" s="16">
        <f t="shared" si="19"/>
        <v>0</v>
      </c>
      <c r="L145" s="16">
        <f t="shared" si="19"/>
        <v>2</v>
      </c>
      <c r="M145" s="16">
        <f t="shared" si="19"/>
        <v>0</v>
      </c>
      <c r="N145" s="16">
        <f t="shared" si="19"/>
        <v>0</v>
      </c>
      <c r="O145" s="16">
        <f t="shared" si="19"/>
        <v>0</v>
      </c>
      <c r="P145" s="16">
        <f t="shared" si="19"/>
        <v>0</v>
      </c>
      <c r="Q145" s="16">
        <f t="shared" si="19"/>
        <v>0</v>
      </c>
      <c r="R145" s="54">
        <f>9*H145/G145</f>
        <v>60.75</v>
      </c>
      <c r="S145" s="55">
        <f>(I145+L145)/G145</f>
        <v>8.25</v>
      </c>
    </row>
    <row r="146" spans="2:19" x14ac:dyDescent="0.25">
      <c r="B146" s="56"/>
      <c r="C146" s="16"/>
      <c r="D146" s="10"/>
      <c r="E146" s="10"/>
      <c r="F146" s="10"/>
      <c r="G146" s="14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4"/>
      <c r="S146" s="21"/>
    </row>
    <row r="147" spans="2:19" x14ac:dyDescent="0.25">
      <c r="B147" s="56"/>
      <c r="C147" s="16" t="s">
        <v>79</v>
      </c>
      <c r="D147" s="10"/>
      <c r="E147" s="10"/>
      <c r="F147" s="10"/>
      <c r="G147" s="14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4"/>
      <c r="S147" s="21"/>
    </row>
    <row r="148" spans="2:19" x14ac:dyDescent="0.25">
      <c r="B148" s="56"/>
      <c r="C148" s="10" t="s">
        <v>77</v>
      </c>
      <c r="D148" s="10"/>
      <c r="E148" s="10"/>
      <c r="F148" s="10"/>
      <c r="G148" s="14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4"/>
      <c r="S148" s="21"/>
    </row>
    <row r="149" spans="2:19" x14ac:dyDescent="0.25">
      <c r="B149" s="56"/>
      <c r="C149" s="16" t="s">
        <v>79</v>
      </c>
      <c r="D149" s="10"/>
      <c r="E149" s="10"/>
      <c r="F149" s="10"/>
      <c r="G149" s="14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4"/>
      <c r="S149" s="21"/>
    </row>
    <row r="150" spans="2:19" x14ac:dyDescent="0.25">
      <c r="B150" s="56"/>
      <c r="C150" s="6"/>
      <c r="D150" s="10"/>
      <c r="E150" s="10"/>
      <c r="F150" s="10"/>
      <c r="G150" s="14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4"/>
      <c r="S150" s="21"/>
    </row>
    <row r="151" spans="2:19" ht="15.75" thickBot="1" x14ac:dyDescent="0.3">
      <c r="B151" s="36"/>
      <c r="C151" s="17" t="s">
        <v>81</v>
      </c>
      <c r="D151" s="17">
        <f>D145+D149</f>
        <v>1</v>
      </c>
      <c r="E151" s="17">
        <f>E145+E149</f>
        <v>0</v>
      </c>
      <c r="F151" s="17">
        <f>F145+F149</f>
        <v>0</v>
      </c>
      <c r="G151" s="181">
        <f>G145+G149</f>
        <v>1.3333333333333333</v>
      </c>
      <c r="H151" s="17">
        <f>H145+H149</f>
        <v>9</v>
      </c>
      <c r="I151" s="17">
        <f>I145+I149</f>
        <v>9</v>
      </c>
      <c r="J151" s="17">
        <f>J145+J149</f>
        <v>0</v>
      </c>
      <c r="K151" s="17">
        <f>K145+K149</f>
        <v>0</v>
      </c>
      <c r="L151" s="17">
        <f>L145+L149</f>
        <v>2</v>
      </c>
      <c r="M151" s="17">
        <f>M145+M149</f>
        <v>0</v>
      </c>
      <c r="N151" s="17">
        <f>N145+N149</f>
        <v>0</v>
      </c>
      <c r="O151" s="17">
        <f>O145+O149</f>
        <v>0</v>
      </c>
      <c r="P151" s="17">
        <f>P145+P149</f>
        <v>0</v>
      </c>
      <c r="Q151" s="17">
        <f>Q145+Q149</f>
        <v>0</v>
      </c>
      <c r="R151" s="181">
        <f>9*H151/G151</f>
        <v>60.75</v>
      </c>
      <c r="S151" s="183">
        <f>(I151+L151)/G151</f>
        <v>8.25</v>
      </c>
    </row>
    <row r="152" spans="2:19" x14ac:dyDescent="0.25">
      <c r="B152" s="16"/>
      <c r="C152" s="3"/>
      <c r="D152" s="3"/>
      <c r="E152" s="3"/>
      <c r="F152" s="3"/>
      <c r="G152" s="25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25"/>
      <c r="S152" s="25"/>
    </row>
    <row r="153" spans="2:19" ht="19.5" thickBot="1" x14ac:dyDescent="0.35">
      <c r="B153" s="164"/>
      <c r="C153" s="1"/>
      <c r="F153" s="1"/>
      <c r="G153" s="12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41"/>
      <c r="S153" s="41"/>
    </row>
    <row r="154" spans="2:19" ht="18.75" x14ac:dyDescent="0.3">
      <c r="B154" s="58" t="s">
        <v>17</v>
      </c>
      <c r="C154" s="34" t="s">
        <v>78</v>
      </c>
      <c r="D154" s="34" t="s">
        <v>56</v>
      </c>
      <c r="E154" s="34" t="s">
        <v>57</v>
      </c>
      <c r="F154" s="34" t="s">
        <v>58</v>
      </c>
      <c r="G154" s="52" t="s">
        <v>18</v>
      </c>
      <c r="H154" s="34" t="s">
        <v>19</v>
      </c>
      <c r="I154" s="34" t="s">
        <v>59</v>
      </c>
      <c r="J154" s="34" t="s">
        <v>42</v>
      </c>
      <c r="K154" s="34" t="s">
        <v>5</v>
      </c>
      <c r="L154" s="34" t="s">
        <v>4</v>
      </c>
      <c r="M154" s="34" t="s">
        <v>44</v>
      </c>
      <c r="N154" s="34" t="s">
        <v>60</v>
      </c>
      <c r="O154" s="34" t="s">
        <v>61</v>
      </c>
      <c r="P154" s="34" t="s">
        <v>62</v>
      </c>
      <c r="Q154" s="34" t="s">
        <v>63</v>
      </c>
      <c r="R154" s="52" t="s">
        <v>64</v>
      </c>
      <c r="S154" s="53" t="s">
        <v>65</v>
      </c>
    </row>
    <row r="155" spans="2:19" ht="18.75" x14ac:dyDescent="0.3">
      <c r="B155" s="59" t="s">
        <v>84</v>
      </c>
      <c r="C155" s="10" t="s">
        <v>67</v>
      </c>
      <c r="D155" s="10">
        <f>'May Update'!C44</f>
        <v>1</v>
      </c>
      <c r="E155" s="10">
        <f>'May Update'!D44</f>
        <v>0</v>
      </c>
      <c r="F155" s="10">
        <f>'May Update'!E44</f>
        <v>0</v>
      </c>
      <c r="G155" s="14">
        <f>'May Update'!F44</f>
        <v>1.33</v>
      </c>
      <c r="H155" s="10">
        <f>'May Update'!G44</f>
        <v>5</v>
      </c>
      <c r="I155" s="10">
        <f>'May Update'!H44</f>
        <v>4</v>
      </c>
      <c r="J155" s="10">
        <f>'May Update'!I44</f>
        <v>0</v>
      </c>
      <c r="K155" s="10">
        <f>'May Update'!J44</f>
        <v>1</v>
      </c>
      <c r="L155" s="10">
        <f>'May Update'!K44</f>
        <v>6</v>
      </c>
      <c r="M155" s="10">
        <f>'May Update'!L44</f>
        <v>0</v>
      </c>
      <c r="N155" s="10">
        <f>'May Update'!M44</f>
        <v>1</v>
      </c>
      <c r="O155" s="10">
        <f>'May Update'!N44</f>
        <v>0</v>
      </c>
      <c r="P155" s="10">
        <f>'May Update'!O44</f>
        <v>0</v>
      </c>
      <c r="Q155" s="10">
        <f>'May Update'!P44</f>
        <v>0</v>
      </c>
      <c r="R155" s="14">
        <f>9*H155/G155</f>
        <v>33.834586466165412</v>
      </c>
      <c r="S155" s="21">
        <f>(I155+L155)/G155</f>
        <v>7.518796992481203</v>
      </c>
    </row>
    <row r="156" spans="2:19" x14ac:dyDescent="0.25">
      <c r="B156" s="56"/>
      <c r="C156" s="10" t="s">
        <v>68</v>
      </c>
      <c r="D156" s="10">
        <f>'June Update'!C48</f>
        <v>1</v>
      </c>
      <c r="E156" s="10">
        <f>'June Update'!D48</f>
        <v>0</v>
      </c>
      <c r="F156" s="10">
        <f>'June Update'!E48</f>
        <v>0</v>
      </c>
      <c r="G156" s="10">
        <f>'June Update'!F48</f>
        <v>3</v>
      </c>
      <c r="H156" s="10">
        <f>'June Update'!G48</f>
        <v>2</v>
      </c>
      <c r="I156" s="10">
        <f>'June Update'!H48</f>
        <v>3</v>
      </c>
      <c r="J156" s="10">
        <f>'June Update'!I48</f>
        <v>0</v>
      </c>
      <c r="K156" s="10">
        <f>'June Update'!J48</f>
        <v>3</v>
      </c>
      <c r="L156" s="10">
        <f>'June Update'!K48</f>
        <v>3</v>
      </c>
      <c r="M156" s="10">
        <f>'June Update'!L48</f>
        <v>0</v>
      </c>
      <c r="N156" s="10">
        <f>'June Update'!M48</f>
        <v>0</v>
      </c>
      <c r="O156" s="10">
        <f>'June Update'!N48</f>
        <v>0</v>
      </c>
      <c r="P156" s="10">
        <f>'June Update'!O48</f>
        <v>0</v>
      </c>
      <c r="Q156" s="10">
        <f>'June Update'!P48</f>
        <v>0</v>
      </c>
      <c r="R156" s="14">
        <f>9*H156/G156</f>
        <v>6</v>
      </c>
      <c r="S156" s="21">
        <f>(I156+L156)/G156</f>
        <v>2</v>
      </c>
    </row>
    <row r="157" spans="2:19" x14ac:dyDescent="0.25">
      <c r="B157" s="56"/>
      <c r="C157" s="10" t="s">
        <v>69</v>
      </c>
      <c r="D157" s="38">
        <f>'July Update'!C36</f>
        <v>3</v>
      </c>
      <c r="E157" s="38">
        <f>'July Update'!D36</f>
        <v>0</v>
      </c>
      <c r="F157" s="38">
        <f>'July Update'!E36</f>
        <v>0</v>
      </c>
      <c r="G157" s="43">
        <f>'July Update'!F36</f>
        <v>7.66</v>
      </c>
      <c r="H157" s="38">
        <f>'July Update'!G36</f>
        <v>9</v>
      </c>
      <c r="I157" s="38">
        <f>'July Update'!H36</f>
        <v>12</v>
      </c>
      <c r="J157" s="38">
        <f>'July Update'!I36</f>
        <v>0</v>
      </c>
      <c r="K157" s="38">
        <f>'July Update'!J36</f>
        <v>5</v>
      </c>
      <c r="L157" s="38">
        <f>'July Update'!K36</f>
        <v>8</v>
      </c>
      <c r="M157" s="38">
        <f>'July Update'!L36</f>
        <v>0</v>
      </c>
      <c r="N157" s="38">
        <f>'July Update'!M36</f>
        <v>2</v>
      </c>
      <c r="O157" s="38">
        <f>'July Update'!N36</f>
        <v>0</v>
      </c>
      <c r="P157" s="38">
        <f>'July Update'!O36</f>
        <v>0</v>
      </c>
      <c r="Q157" s="38">
        <f>'July Update'!P36</f>
        <v>0</v>
      </c>
      <c r="R157" s="14">
        <f>9*H157/G157</f>
        <v>10.574412532637076</v>
      </c>
      <c r="S157" s="21">
        <f>(I157+L157)/G157</f>
        <v>2.6109660574412534</v>
      </c>
    </row>
    <row r="158" spans="2:19" x14ac:dyDescent="0.25">
      <c r="B158" s="56"/>
      <c r="C158" s="10" t="s">
        <v>70</v>
      </c>
      <c r="D158" s="10"/>
      <c r="E158" s="10"/>
      <c r="F158" s="10"/>
      <c r="G158" s="14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4"/>
      <c r="S158" s="21"/>
    </row>
    <row r="159" spans="2:19" x14ac:dyDescent="0.25">
      <c r="B159" s="56"/>
      <c r="C159" s="16" t="s">
        <v>78</v>
      </c>
      <c r="D159" s="16">
        <f>SUM(D155:D158)</f>
        <v>5</v>
      </c>
      <c r="E159" s="16">
        <f t="shared" ref="E159:Q159" si="20">SUM(E155:E158)</f>
        <v>0</v>
      </c>
      <c r="F159" s="16">
        <f t="shared" si="20"/>
        <v>0</v>
      </c>
      <c r="G159" s="54">
        <v>4.33</v>
      </c>
      <c r="H159" s="16">
        <f t="shared" si="20"/>
        <v>16</v>
      </c>
      <c r="I159" s="16">
        <f t="shared" si="20"/>
        <v>19</v>
      </c>
      <c r="J159" s="16">
        <f t="shared" si="20"/>
        <v>0</v>
      </c>
      <c r="K159" s="16">
        <f t="shared" si="20"/>
        <v>9</v>
      </c>
      <c r="L159" s="16">
        <f t="shared" si="20"/>
        <v>17</v>
      </c>
      <c r="M159" s="16">
        <f t="shared" si="20"/>
        <v>0</v>
      </c>
      <c r="N159" s="16">
        <f t="shared" si="20"/>
        <v>3</v>
      </c>
      <c r="O159" s="16">
        <f t="shared" si="20"/>
        <v>0</v>
      </c>
      <c r="P159" s="16">
        <f t="shared" si="20"/>
        <v>0</v>
      </c>
      <c r="Q159" s="16">
        <f t="shared" si="20"/>
        <v>0</v>
      </c>
      <c r="R159" s="54">
        <f>9*H159/G159</f>
        <v>33.25635103926097</v>
      </c>
      <c r="S159" s="55">
        <f>(I159+L159)/G159</f>
        <v>8.3140877598152425</v>
      </c>
    </row>
    <row r="160" spans="2:19" x14ac:dyDescent="0.25">
      <c r="B160" s="56"/>
      <c r="C160" s="16"/>
      <c r="D160" s="16"/>
      <c r="E160" s="16"/>
      <c r="F160" s="16"/>
      <c r="G160" s="54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54"/>
      <c r="S160" s="55"/>
    </row>
    <row r="161" spans="2:19" x14ac:dyDescent="0.25">
      <c r="B161" s="56"/>
      <c r="C161" s="16" t="s">
        <v>79</v>
      </c>
      <c r="D161" s="16"/>
      <c r="E161" s="16"/>
      <c r="F161" s="16"/>
      <c r="G161" s="54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54"/>
      <c r="S161" s="55"/>
    </row>
    <row r="162" spans="2:19" x14ac:dyDescent="0.25">
      <c r="B162" s="56"/>
      <c r="C162" s="10" t="s">
        <v>76</v>
      </c>
      <c r="D162" s="10">
        <v>1</v>
      </c>
      <c r="E162" s="10">
        <v>0</v>
      </c>
      <c r="F162" s="10">
        <v>0</v>
      </c>
      <c r="G162" s="14">
        <v>1.6666666666666665</v>
      </c>
      <c r="H162" s="10">
        <v>0</v>
      </c>
      <c r="I162" s="10">
        <v>1</v>
      </c>
      <c r="J162" s="10">
        <v>0</v>
      </c>
      <c r="K162" s="10">
        <v>2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4">
        <f>9*H162/G162</f>
        <v>0</v>
      </c>
      <c r="S162" s="21">
        <f>(I162+L162)/G162</f>
        <v>0.60000000000000009</v>
      </c>
    </row>
    <row r="163" spans="2:19" x14ac:dyDescent="0.25">
      <c r="B163" s="56"/>
      <c r="C163" s="10" t="s">
        <v>103</v>
      </c>
      <c r="D163" s="174">
        <v>1</v>
      </c>
      <c r="E163" s="174">
        <v>0</v>
      </c>
      <c r="F163" s="174">
        <v>0</v>
      </c>
      <c r="G163" s="174">
        <v>2</v>
      </c>
      <c r="H163" s="174">
        <v>3</v>
      </c>
      <c r="I163" s="174">
        <v>2</v>
      </c>
      <c r="J163" s="174">
        <v>0</v>
      </c>
      <c r="K163" s="174">
        <v>0</v>
      </c>
      <c r="L163" s="174">
        <v>2</v>
      </c>
      <c r="M163" s="174">
        <v>1</v>
      </c>
      <c r="N163" s="174">
        <v>0</v>
      </c>
      <c r="O163" s="174">
        <v>0</v>
      </c>
      <c r="P163" s="174">
        <v>0</v>
      </c>
      <c r="Q163" s="174">
        <v>0</v>
      </c>
      <c r="R163" s="14">
        <f>7*H163/G163</f>
        <v>10.5</v>
      </c>
      <c r="S163" s="21">
        <f>(I163+L163)/G163</f>
        <v>2</v>
      </c>
    </row>
    <row r="164" spans="2:19" x14ac:dyDescent="0.25">
      <c r="B164" s="56"/>
      <c r="C164" s="10" t="s">
        <v>77</v>
      </c>
      <c r="D164" s="174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54"/>
      <c r="S164" s="55"/>
    </row>
    <row r="165" spans="2:19" x14ac:dyDescent="0.25">
      <c r="B165" s="56"/>
      <c r="C165" s="16" t="s">
        <v>79</v>
      </c>
      <c r="D165" s="16">
        <f t="shared" ref="D165:Q165" si="21">SUM(D162:D164)</f>
        <v>2</v>
      </c>
      <c r="E165" s="16">
        <f t="shared" si="21"/>
        <v>0</v>
      </c>
      <c r="F165" s="16">
        <f t="shared" si="21"/>
        <v>0</v>
      </c>
      <c r="G165" s="54">
        <f t="shared" si="21"/>
        <v>3.6666666666666665</v>
      </c>
      <c r="H165" s="16">
        <f t="shared" si="21"/>
        <v>3</v>
      </c>
      <c r="I165" s="16">
        <f t="shared" si="21"/>
        <v>3</v>
      </c>
      <c r="J165" s="16">
        <f t="shared" si="21"/>
        <v>0</v>
      </c>
      <c r="K165" s="16">
        <f t="shared" si="21"/>
        <v>2</v>
      </c>
      <c r="L165" s="16">
        <f t="shared" si="21"/>
        <v>2</v>
      </c>
      <c r="M165" s="16">
        <f t="shared" si="21"/>
        <v>1</v>
      </c>
      <c r="N165" s="16">
        <f t="shared" si="21"/>
        <v>0</v>
      </c>
      <c r="O165" s="16">
        <f t="shared" si="21"/>
        <v>0</v>
      </c>
      <c r="P165" s="16">
        <f t="shared" si="21"/>
        <v>0</v>
      </c>
      <c r="Q165" s="16">
        <f t="shared" si="21"/>
        <v>0</v>
      </c>
      <c r="R165" s="54">
        <f>9*H165/G165</f>
        <v>7.3636363636363642</v>
      </c>
      <c r="S165" s="55">
        <f>(I165+L165)/G165</f>
        <v>1.3636363636363638</v>
      </c>
    </row>
    <row r="166" spans="2:19" x14ac:dyDescent="0.25">
      <c r="B166" s="56"/>
      <c r="C166" s="6"/>
      <c r="D166" s="16"/>
      <c r="E166" s="16"/>
      <c r="F166" s="16"/>
      <c r="G166" s="54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54"/>
      <c r="S166" s="55"/>
    </row>
    <row r="167" spans="2:19" ht="15.75" thickBot="1" x14ac:dyDescent="0.3">
      <c r="B167" s="36"/>
      <c r="C167" s="17" t="s">
        <v>81</v>
      </c>
      <c r="D167" s="17">
        <f t="shared" ref="D167:Q167" si="22">D159+D165</f>
        <v>7</v>
      </c>
      <c r="E167" s="17">
        <f t="shared" si="22"/>
        <v>0</v>
      </c>
      <c r="F167" s="17">
        <f t="shared" si="22"/>
        <v>0</v>
      </c>
      <c r="G167" s="181">
        <f t="shared" si="22"/>
        <v>7.9966666666666661</v>
      </c>
      <c r="H167" s="17">
        <f t="shared" si="22"/>
        <v>19</v>
      </c>
      <c r="I167" s="17">
        <f t="shared" si="22"/>
        <v>22</v>
      </c>
      <c r="J167" s="17">
        <f t="shared" si="22"/>
        <v>0</v>
      </c>
      <c r="K167" s="17">
        <f t="shared" si="22"/>
        <v>11</v>
      </c>
      <c r="L167" s="17">
        <f t="shared" si="22"/>
        <v>19</v>
      </c>
      <c r="M167" s="17">
        <f t="shared" si="22"/>
        <v>1</v>
      </c>
      <c r="N167" s="17">
        <f t="shared" si="22"/>
        <v>3</v>
      </c>
      <c r="O167" s="17">
        <f t="shared" si="22"/>
        <v>0</v>
      </c>
      <c r="P167" s="17">
        <f t="shared" si="22"/>
        <v>0</v>
      </c>
      <c r="Q167" s="17">
        <f t="shared" si="22"/>
        <v>0</v>
      </c>
      <c r="R167" s="181">
        <f>8.5*H167/G167</f>
        <v>20.195914964568573</v>
      </c>
      <c r="S167" s="183">
        <f>(I167+L167)/G167</f>
        <v>5.1271363067944984</v>
      </c>
    </row>
    <row r="168" spans="2:19" x14ac:dyDescent="0.25">
      <c r="B168" s="16"/>
      <c r="C168" s="6"/>
      <c r="D168" s="6"/>
      <c r="E168" s="6"/>
      <c r="F168" s="6"/>
      <c r="G168" s="37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37"/>
      <c r="S168" s="37"/>
    </row>
    <row r="169" spans="2:19" ht="15.75" thickBot="1" x14ac:dyDescent="0.3">
      <c r="B169" s="16"/>
      <c r="C169" s="6"/>
      <c r="D169" s="6"/>
      <c r="E169" s="6"/>
      <c r="F169" s="6"/>
      <c r="G169" s="37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37"/>
      <c r="S169" s="37"/>
    </row>
    <row r="170" spans="2:19" ht="18.75" x14ac:dyDescent="0.3">
      <c r="B170" s="58" t="s">
        <v>97</v>
      </c>
      <c r="C170" s="34" t="s">
        <v>78</v>
      </c>
      <c r="D170" s="34" t="s">
        <v>56</v>
      </c>
      <c r="E170" s="34" t="s">
        <v>57</v>
      </c>
      <c r="F170" s="34" t="s">
        <v>58</v>
      </c>
      <c r="G170" s="52" t="s">
        <v>18</v>
      </c>
      <c r="H170" s="34" t="s">
        <v>19</v>
      </c>
      <c r="I170" s="34" t="s">
        <v>59</v>
      </c>
      <c r="J170" s="34" t="s">
        <v>42</v>
      </c>
      <c r="K170" s="34" t="s">
        <v>5</v>
      </c>
      <c r="L170" s="34" t="s">
        <v>4</v>
      </c>
      <c r="M170" s="34" t="s">
        <v>44</v>
      </c>
      <c r="N170" s="34" t="s">
        <v>60</v>
      </c>
      <c r="O170" s="34" t="s">
        <v>61</v>
      </c>
      <c r="P170" s="34" t="s">
        <v>62</v>
      </c>
      <c r="Q170" s="34" t="s">
        <v>63</v>
      </c>
      <c r="R170" s="52" t="s">
        <v>64</v>
      </c>
      <c r="S170" s="53" t="s">
        <v>65</v>
      </c>
    </row>
    <row r="171" spans="2:19" ht="18.75" x14ac:dyDescent="0.3">
      <c r="B171" s="59" t="s">
        <v>98</v>
      </c>
      <c r="C171" s="10" t="s">
        <v>67</v>
      </c>
      <c r="D171" s="10">
        <v>3</v>
      </c>
      <c r="E171" s="10">
        <f>'May Update'!D45</f>
        <v>0</v>
      </c>
      <c r="F171" s="10">
        <f>'May Update'!E45</f>
        <v>0</v>
      </c>
      <c r="G171" s="14">
        <v>5.333333333333333</v>
      </c>
      <c r="H171" s="10">
        <v>4</v>
      </c>
      <c r="I171" s="10">
        <v>2</v>
      </c>
      <c r="J171" s="10">
        <f>'May Update'!I45</f>
        <v>0</v>
      </c>
      <c r="K171" s="10">
        <v>6</v>
      </c>
      <c r="L171" s="10">
        <v>8</v>
      </c>
      <c r="M171" s="10">
        <f>'May Update'!L45</f>
        <v>1</v>
      </c>
      <c r="N171" s="10">
        <f>'May Update'!M45</f>
        <v>2</v>
      </c>
      <c r="O171" s="10">
        <f>'May Update'!N45</f>
        <v>0</v>
      </c>
      <c r="P171" s="10">
        <v>1</v>
      </c>
      <c r="Q171" s="10">
        <f>'May Update'!P45</f>
        <v>0</v>
      </c>
      <c r="R171" s="14">
        <f>(9*H171)/G171</f>
        <v>6.75</v>
      </c>
      <c r="S171" s="21">
        <f>'May Update'!R45</f>
        <v>2.1939953810623556</v>
      </c>
    </row>
    <row r="172" spans="2:19" x14ac:dyDescent="0.25">
      <c r="B172" s="62"/>
      <c r="C172" s="10" t="s">
        <v>68</v>
      </c>
      <c r="D172" s="10">
        <f>'June Update'!C49</f>
        <v>2</v>
      </c>
      <c r="E172" s="10">
        <f>'June Update'!D49</f>
        <v>0</v>
      </c>
      <c r="F172" s="10">
        <f>'June Update'!E49</f>
        <v>0</v>
      </c>
      <c r="G172" s="14">
        <v>1.6666666666666665</v>
      </c>
      <c r="H172" s="10">
        <f>'June Update'!G49</f>
        <v>2</v>
      </c>
      <c r="I172" s="10">
        <f>'June Update'!H49</f>
        <v>2</v>
      </c>
      <c r="J172" s="10">
        <f>'June Update'!I49</f>
        <v>0</v>
      </c>
      <c r="K172" s="10">
        <f>'June Update'!J49</f>
        <v>4</v>
      </c>
      <c r="L172" s="10">
        <f>'June Update'!K49</f>
        <v>6</v>
      </c>
      <c r="M172" s="10">
        <f>'June Update'!L49</f>
        <v>1</v>
      </c>
      <c r="N172" s="10">
        <f>'June Update'!M49</f>
        <v>1</v>
      </c>
      <c r="O172" s="10">
        <f>'June Update'!N49</f>
        <v>1</v>
      </c>
      <c r="P172" s="10">
        <f>'June Update'!O49</f>
        <v>0</v>
      </c>
      <c r="Q172" s="10">
        <f>'June Update'!P49</f>
        <v>0</v>
      </c>
      <c r="R172" s="14">
        <f>(9*H172)/G172</f>
        <v>10.8</v>
      </c>
      <c r="S172" s="21">
        <f>'May Update'!R46</f>
        <v>2.5</v>
      </c>
    </row>
    <row r="173" spans="2:19" x14ac:dyDescent="0.25">
      <c r="B173" s="62"/>
      <c r="C173" s="10" t="s">
        <v>69</v>
      </c>
      <c r="D173" s="10">
        <f>'July Update'!C38</f>
        <v>1</v>
      </c>
      <c r="E173" s="10">
        <f>'July Update'!D38</f>
        <v>0</v>
      </c>
      <c r="F173" s="10">
        <f>'July Update'!E38</f>
        <v>0</v>
      </c>
      <c r="G173" s="14">
        <f>'July Update'!F38</f>
        <v>1.66</v>
      </c>
      <c r="H173" s="10">
        <f>'July Update'!G38</f>
        <v>0</v>
      </c>
      <c r="I173" s="10">
        <f>'July Update'!H38</f>
        <v>2</v>
      </c>
      <c r="J173" s="10">
        <f>'July Update'!I38</f>
        <v>0</v>
      </c>
      <c r="K173" s="10">
        <f>'July Update'!J38</f>
        <v>3</v>
      </c>
      <c r="L173" s="10">
        <f>'July Update'!K38</f>
        <v>1</v>
      </c>
      <c r="M173" s="10">
        <f>'July Update'!L38</f>
        <v>1</v>
      </c>
      <c r="N173" s="10">
        <f>'July Update'!M38</f>
        <v>0</v>
      </c>
      <c r="O173" s="10">
        <f>'July Update'!N38</f>
        <v>0</v>
      </c>
      <c r="P173" s="10">
        <f>'July Update'!O38</f>
        <v>0</v>
      </c>
      <c r="Q173" s="10">
        <f>'July Update'!P38</f>
        <v>0</v>
      </c>
      <c r="R173" s="14">
        <f>(9*H173)/G173</f>
        <v>0</v>
      </c>
      <c r="S173" s="21">
        <f>'May Update'!R47</f>
        <v>2.1429795988342191</v>
      </c>
    </row>
    <row r="174" spans="2:19" x14ac:dyDescent="0.25">
      <c r="B174" s="62"/>
      <c r="C174" s="10" t="s">
        <v>70</v>
      </c>
      <c r="D174" s="16"/>
      <c r="E174" s="16"/>
      <c r="F174" s="16"/>
      <c r="G174" s="54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4"/>
      <c r="S174" s="21"/>
    </row>
    <row r="175" spans="2:19" x14ac:dyDescent="0.25">
      <c r="B175" s="62"/>
      <c r="C175" s="16" t="s">
        <v>78</v>
      </c>
      <c r="D175" s="16">
        <f>SUM(D171:D174)</f>
        <v>6</v>
      </c>
      <c r="E175" s="16">
        <f>SUM(E171:E174)</f>
        <v>0</v>
      </c>
      <c r="F175" s="16">
        <f>SUM(F171:F174)</f>
        <v>0</v>
      </c>
      <c r="G175" s="54">
        <f>SUM(G171:G174)</f>
        <v>8.66</v>
      </c>
      <c r="H175" s="16">
        <f t="shared" ref="H175:Q175" si="23">SUM(H171:H174)</f>
        <v>6</v>
      </c>
      <c r="I175" s="16">
        <f t="shared" si="23"/>
        <v>6</v>
      </c>
      <c r="J175" s="16">
        <f t="shared" si="23"/>
        <v>0</v>
      </c>
      <c r="K175" s="16">
        <f t="shared" si="23"/>
        <v>13</v>
      </c>
      <c r="L175" s="16">
        <f t="shared" si="23"/>
        <v>15</v>
      </c>
      <c r="M175" s="16">
        <f t="shared" si="23"/>
        <v>3</v>
      </c>
      <c r="N175" s="16">
        <f t="shared" si="23"/>
        <v>3</v>
      </c>
      <c r="O175" s="16">
        <f t="shared" si="23"/>
        <v>1</v>
      </c>
      <c r="P175" s="16">
        <f t="shared" si="23"/>
        <v>1</v>
      </c>
      <c r="Q175" s="16">
        <f t="shared" si="23"/>
        <v>0</v>
      </c>
      <c r="R175" s="54">
        <f>(9*H175)/G175</f>
        <v>6.2355658198614314</v>
      </c>
      <c r="S175" s="55">
        <f>'May Update'!R49</f>
        <v>0</v>
      </c>
    </row>
    <row r="176" spans="2:19" x14ac:dyDescent="0.25">
      <c r="B176" s="62"/>
      <c r="C176" s="16"/>
      <c r="D176" s="16"/>
      <c r="E176" s="16"/>
      <c r="F176" s="16"/>
      <c r="G176" s="54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54"/>
      <c r="S176" s="55"/>
    </row>
    <row r="177" spans="2:20" x14ac:dyDescent="0.25">
      <c r="B177" s="62"/>
      <c r="C177" s="16" t="s">
        <v>79</v>
      </c>
      <c r="D177" s="16"/>
      <c r="E177" s="16"/>
      <c r="F177" s="16"/>
      <c r="G177" s="54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54"/>
      <c r="S177" s="55"/>
    </row>
    <row r="178" spans="2:20" x14ac:dyDescent="0.25">
      <c r="B178" s="62"/>
      <c r="C178" s="10" t="s">
        <v>76</v>
      </c>
      <c r="D178" s="10">
        <v>1</v>
      </c>
      <c r="E178" s="10">
        <v>1</v>
      </c>
      <c r="F178" s="10">
        <v>0</v>
      </c>
      <c r="G178" s="10">
        <v>5</v>
      </c>
      <c r="H178" s="10">
        <v>1</v>
      </c>
      <c r="I178" s="10">
        <v>6</v>
      </c>
      <c r="J178" s="10">
        <v>0</v>
      </c>
      <c r="K178" s="10">
        <v>0</v>
      </c>
      <c r="L178" s="10">
        <v>1</v>
      </c>
      <c r="M178" s="10">
        <v>0</v>
      </c>
      <c r="N178" s="10">
        <v>1</v>
      </c>
      <c r="O178" s="10">
        <v>0</v>
      </c>
      <c r="P178" s="10">
        <v>1</v>
      </c>
      <c r="Q178" s="10">
        <v>0</v>
      </c>
      <c r="R178" s="14">
        <f>(7*H178)/G178</f>
        <v>1.4</v>
      </c>
      <c r="S178" s="21">
        <f>(I178+L178)/G178</f>
        <v>1.4</v>
      </c>
    </row>
    <row r="179" spans="2:20" x14ac:dyDescent="0.25">
      <c r="B179" s="62"/>
      <c r="C179" s="10" t="s">
        <v>94</v>
      </c>
      <c r="D179" s="10">
        <v>1</v>
      </c>
      <c r="E179" s="10">
        <v>1</v>
      </c>
      <c r="F179" s="10">
        <v>1</v>
      </c>
      <c r="G179" s="10">
        <v>5</v>
      </c>
      <c r="H179" s="10">
        <v>4</v>
      </c>
      <c r="I179" s="10">
        <v>8</v>
      </c>
      <c r="J179" s="10">
        <v>0</v>
      </c>
      <c r="K179" s="10">
        <v>3</v>
      </c>
      <c r="L179" s="10">
        <v>1</v>
      </c>
      <c r="M179" s="10">
        <v>2</v>
      </c>
      <c r="N179" s="10">
        <v>1</v>
      </c>
      <c r="O179" s="10">
        <v>0</v>
      </c>
      <c r="P179" s="10">
        <v>1</v>
      </c>
      <c r="Q179" s="10">
        <v>0</v>
      </c>
      <c r="R179" s="14">
        <f>(7*H179)/G179</f>
        <v>5.6</v>
      </c>
      <c r="S179" s="21">
        <f>(I179+L179)/G179</f>
        <v>1.8</v>
      </c>
    </row>
    <row r="180" spans="2:20" x14ac:dyDescent="0.25">
      <c r="B180" s="62"/>
      <c r="C180" s="10" t="s">
        <v>111</v>
      </c>
      <c r="D180" s="10">
        <v>1</v>
      </c>
      <c r="E180" s="10">
        <v>1</v>
      </c>
      <c r="F180" s="10">
        <v>0</v>
      </c>
      <c r="G180" s="14">
        <v>4.666666666666667</v>
      </c>
      <c r="H180" s="10">
        <v>1</v>
      </c>
      <c r="I180" s="10">
        <v>5</v>
      </c>
      <c r="J180" s="10">
        <v>0</v>
      </c>
      <c r="K180" s="10">
        <v>3</v>
      </c>
      <c r="L180" s="10">
        <v>2</v>
      </c>
      <c r="M180" s="10">
        <v>0</v>
      </c>
      <c r="N180" s="10">
        <v>0</v>
      </c>
      <c r="O180" s="10">
        <v>0</v>
      </c>
      <c r="P180" s="10">
        <v>1</v>
      </c>
      <c r="Q180" s="10">
        <v>0</v>
      </c>
      <c r="R180" s="14">
        <f>(7*H180)/G180</f>
        <v>1.5</v>
      </c>
      <c r="S180" s="21">
        <f>(I180+L180)/G180</f>
        <v>1.5</v>
      </c>
    </row>
    <row r="181" spans="2:20" x14ac:dyDescent="0.25">
      <c r="B181" s="62"/>
      <c r="C181" s="10" t="s">
        <v>103</v>
      </c>
      <c r="D181" s="10">
        <v>1</v>
      </c>
      <c r="E181" s="10">
        <v>1</v>
      </c>
      <c r="F181" s="10">
        <v>0</v>
      </c>
      <c r="G181" s="14">
        <v>5.66</v>
      </c>
      <c r="H181" s="10">
        <v>4</v>
      </c>
      <c r="I181" s="10">
        <v>9</v>
      </c>
      <c r="J181" s="10">
        <v>1</v>
      </c>
      <c r="K181" s="10">
        <v>1</v>
      </c>
      <c r="L181" s="10">
        <v>2</v>
      </c>
      <c r="M181" s="10">
        <v>1</v>
      </c>
      <c r="N181" s="10">
        <v>0</v>
      </c>
      <c r="O181" s="10">
        <v>0</v>
      </c>
      <c r="P181" s="10">
        <v>0</v>
      </c>
      <c r="Q181" s="10">
        <v>0</v>
      </c>
      <c r="R181" s="14">
        <f>(7*H181)/G181</f>
        <v>4.946996466431095</v>
      </c>
      <c r="S181" s="21">
        <f>(I181+L181)/G181</f>
        <v>1.9434628975265018</v>
      </c>
    </row>
    <row r="182" spans="2:20" x14ac:dyDescent="0.25">
      <c r="B182" s="62"/>
      <c r="C182" s="10" t="s">
        <v>77</v>
      </c>
      <c r="D182" s="16"/>
      <c r="E182" s="16"/>
      <c r="F182" s="16"/>
      <c r="G182" s="54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54"/>
      <c r="S182" s="55"/>
    </row>
    <row r="183" spans="2:20" x14ac:dyDescent="0.25">
      <c r="B183" s="56"/>
      <c r="C183" s="16" t="s">
        <v>79</v>
      </c>
      <c r="D183" s="16">
        <f t="shared" ref="D183:Q183" si="24">SUM(D178:D182)</f>
        <v>4</v>
      </c>
      <c r="E183" s="16">
        <f t="shared" si="24"/>
        <v>4</v>
      </c>
      <c r="F183" s="16">
        <f t="shared" si="24"/>
        <v>1</v>
      </c>
      <c r="G183" s="54">
        <f t="shared" si="24"/>
        <v>20.326666666666668</v>
      </c>
      <c r="H183" s="16">
        <f t="shared" si="24"/>
        <v>10</v>
      </c>
      <c r="I183" s="16">
        <f t="shared" si="24"/>
        <v>28</v>
      </c>
      <c r="J183" s="16">
        <f t="shared" si="24"/>
        <v>1</v>
      </c>
      <c r="K183" s="16">
        <f t="shared" si="24"/>
        <v>7</v>
      </c>
      <c r="L183" s="16">
        <f t="shared" si="24"/>
        <v>6</v>
      </c>
      <c r="M183" s="16">
        <f t="shared" si="24"/>
        <v>3</v>
      </c>
      <c r="N183" s="16">
        <f t="shared" si="24"/>
        <v>2</v>
      </c>
      <c r="O183" s="16">
        <f t="shared" si="24"/>
        <v>0</v>
      </c>
      <c r="P183" s="16">
        <f t="shared" si="24"/>
        <v>3</v>
      </c>
      <c r="Q183" s="16">
        <f t="shared" si="24"/>
        <v>0</v>
      </c>
      <c r="R183" s="54">
        <f>(7*H183)/G183</f>
        <v>3.4437520498524106</v>
      </c>
      <c r="S183" s="55">
        <f>(I183+L183)/G183</f>
        <v>1.6726795670711707</v>
      </c>
    </row>
    <row r="184" spans="2:20" x14ac:dyDescent="0.25">
      <c r="B184" s="56"/>
      <c r="C184" s="16"/>
      <c r="D184" s="6"/>
      <c r="E184" s="6"/>
      <c r="F184" s="6"/>
      <c r="G184" s="37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14"/>
      <c r="S184" s="21"/>
    </row>
    <row r="185" spans="2:20" ht="15.75" thickBot="1" x14ac:dyDescent="0.3">
      <c r="B185" s="36"/>
      <c r="C185" s="17" t="s">
        <v>81</v>
      </c>
      <c r="D185" s="17">
        <f t="shared" ref="D185:Q185" si="25">D175+D183</f>
        <v>10</v>
      </c>
      <c r="E185" s="17">
        <f t="shared" si="25"/>
        <v>4</v>
      </c>
      <c r="F185" s="17">
        <f t="shared" si="25"/>
        <v>1</v>
      </c>
      <c r="G185" s="181">
        <f t="shared" si="25"/>
        <v>28.986666666666668</v>
      </c>
      <c r="H185" s="17">
        <f t="shared" si="25"/>
        <v>16</v>
      </c>
      <c r="I185" s="17">
        <f t="shared" si="25"/>
        <v>34</v>
      </c>
      <c r="J185" s="17">
        <f t="shared" si="25"/>
        <v>1</v>
      </c>
      <c r="K185" s="17">
        <f t="shared" si="25"/>
        <v>20</v>
      </c>
      <c r="L185" s="17">
        <f t="shared" si="25"/>
        <v>21</v>
      </c>
      <c r="M185" s="17">
        <f t="shared" si="25"/>
        <v>6</v>
      </c>
      <c r="N185" s="17">
        <f t="shared" si="25"/>
        <v>5</v>
      </c>
      <c r="O185" s="17">
        <f t="shared" si="25"/>
        <v>1</v>
      </c>
      <c r="P185" s="17">
        <f t="shared" si="25"/>
        <v>4</v>
      </c>
      <c r="Q185" s="17">
        <f t="shared" si="25"/>
        <v>0</v>
      </c>
      <c r="R185" s="181">
        <f>7.1*H185/G185</f>
        <v>3.919043238270469</v>
      </c>
      <c r="S185" s="183">
        <f>(I185+L185)/G185</f>
        <v>1.8974241030358785</v>
      </c>
    </row>
    <row r="186" spans="2:20" x14ac:dyDescent="0.25">
      <c r="B186" s="16"/>
      <c r="C186" s="6"/>
      <c r="D186" s="6"/>
      <c r="E186" s="6"/>
      <c r="F186" s="6"/>
      <c r="G186" s="37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37"/>
      <c r="S186" s="37"/>
    </row>
    <row r="187" spans="2:20" ht="15.75" thickBot="1" x14ac:dyDescent="0.3">
      <c r="B187" s="16"/>
      <c r="C187" s="6"/>
      <c r="D187" s="6"/>
      <c r="E187" s="6"/>
      <c r="F187" s="6"/>
      <c r="G187" s="37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37"/>
      <c r="S187" s="37"/>
    </row>
    <row r="188" spans="2:20" ht="18.75" x14ac:dyDescent="0.3">
      <c r="B188" s="58" t="s">
        <v>7</v>
      </c>
      <c r="C188" s="34" t="s">
        <v>78</v>
      </c>
      <c r="D188" s="34" t="s">
        <v>56</v>
      </c>
      <c r="E188" s="34" t="s">
        <v>57</v>
      </c>
      <c r="F188" s="34" t="s">
        <v>58</v>
      </c>
      <c r="G188" s="52" t="s">
        <v>18</v>
      </c>
      <c r="H188" s="34" t="s">
        <v>19</v>
      </c>
      <c r="I188" s="34" t="s">
        <v>59</v>
      </c>
      <c r="J188" s="34" t="s">
        <v>42</v>
      </c>
      <c r="K188" s="34" t="s">
        <v>5</v>
      </c>
      <c r="L188" s="34" t="s">
        <v>4</v>
      </c>
      <c r="M188" s="34" t="s">
        <v>44</v>
      </c>
      <c r="N188" s="34" t="s">
        <v>60</v>
      </c>
      <c r="O188" s="34" t="s">
        <v>61</v>
      </c>
      <c r="P188" s="34" t="s">
        <v>62</v>
      </c>
      <c r="Q188" s="34" t="s">
        <v>63</v>
      </c>
      <c r="R188" s="52" t="s">
        <v>64</v>
      </c>
      <c r="S188" s="53" t="s">
        <v>65</v>
      </c>
    </row>
    <row r="189" spans="2:20" ht="18.75" x14ac:dyDescent="0.3">
      <c r="B189" s="59" t="s">
        <v>122</v>
      </c>
      <c r="C189" s="10" t="s">
        <v>68</v>
      </c>
      <c r="D189" s="10">
        <f>'June Update'!C50</f>
        <v>1</v>
      </c>
      <c r="E189" s="10">
        <f>'June Update'!D50</f>
        <v>0</v>
      </c>
      <c r="F189" s="10">
        <f>'June Update'!E50</f>
        <v>0</v>
      </c>
      <c r="G189" s="14">
        <v>0.33333333333333331</v>
      </c>
      <c r="H189" s="10">
        <f>'June Update'!G50</f>
        <v>1</v>
      </c>
      <c r="I189" s="10">
        <f>'June Update'!H50</f>
        <v>1</v>
      </c>
      <c r="J189" s="10">
        <f>'June Update'!I50</f>
        <v>0</v>
      </c>
      <c r="K189" s="10">
        <f>'June Update'!J50</f>
        <v>0</v>
      </c>
      <c r="L189" s="10">
        <f>'June Update'!K50</f>
        <v>0</v>
      </c>
      <c r="M189" s="10">
        <f>'June Update'!L50</f>
        <v>0</v>
      </c>
      <c r="N189" s="10">
        <f>'June Update'!M50</f>
        <v>1</v>
      </c>
      <c r="O189" s="10">
        <f>'June Update'!N50</f>
        <v>0</v>
      </c>
      <c r="P189" s="10">
        <f>'June Update'!O50</f>
        <v>0</v>
      </c>
      <c r="Q189" s="10">
        <f>'June Update'!P50</f>
        <v>0</v>
      </c>
      <c r="R189" s="14">
        <f>9*H189/G189</f>
        <v>27</v>
      </c>
      <c r="S189" s="21">
        <f>(I189+L189)/G189</f>
        <v>3</v>
      </c>
      <c r="T189" s="184"/>
    </row>
    <row r="190" spans="2:20" x14ac:dyDescent="0.25">
      <c r="B190" s="62"/>
      <c r="C190" s="10" t="s">
        <v>70</v>
      </c>
      <c r="D190" s="16"/>
      <c r="E190" s="16"/>
      <c r="F190" s="16"/>
      <c r="G190" s="54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54"/>
      <c r="S190" s="21"/>
    </row>
    <row r="191" spans="2:20" x14ac:dyDescent="0.25">
      <c r="B191" s="62"/>
      <c r="C191" s="16" t="s">
        <v>78</v>
      </c>
      <c r="D191" s="16">
        <f t="shared" ref="D191:Q191" si="26">SUM(D189:D190)</f>
        <v>1</v>
      </c>
      <c r="E191" s="16">
        <f t="shared" si="26"/>
        <v>0</v>
      </c>
      <c r="F191" s="16">
        <f t="shared" si="26"/>
        <v>0</v>
      </c>
      <c r="G191" s="54">
        <f t="shared" si="26"/>
        <v>0.33333333333333331</v>
      </c>
      <c r="H191" s="16">
        <f t="shared" si="26"/>
        <v>1</v>
      </c>
      <c r="I191" s="16">
        <f t="shared" si="26"/>
        <v>1</v>
      </c>
      <c r="J191" s="16">
        <f t="shared" si="26"/>
        <v>0</v>
      </c>
      <c r="K191" s="16">
        <f t="shared" si="26"/>
        <v>0</v>
      </c>
      <c r="L191" s="16">
        <f t="shared" si="26"/>
        <v>0</v>
      </c>
      <c r="M191" s="16">
        <f t="shared" si="26"/>
        <v>0</v>
      </c>
      <c r="N191" s="16">
        <f t="shared" si="26"/>
        <v>1</v>
      </c>
      <c r="O191" s="16">
        <f t="shared" si="26"/>
        <v>0</v>
      </c>
      <c r="P191" s="16">
        <f t="shared" si="26"/>
        <v>0</v>
      </c>
      <c r="Q191" s="16">
        <f t="shared" si="26"/>
        <v>0</v>
      </c>
      <c r="R191" s="54">
        <f>9*H191/G191</f>
        <v>27</v>
      </c>
      <c r="S191" s="55">
        <f>(I191+L191)/G191</f>
        <v>3</v>
      </c>
    </row>
    <row r="192" spans="2:20" x14ac:dyDescent="0.25">
      <c r="B192" s="62"/>
      <c r="C192" s="16"/>
      <c r="D192" s="16"/>
      <c r="E192" s="16"/>
      <c r="F192" s="16"/>
      <c r="G192" s="54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4"/>
      <c r="S192" s="21"/>
    </row>
    <row r="193" spans="2:19" x14ac:dyDescent="0.25">
      <c r="B193" s="62"/>
      <c r="C193" s="16" t="s">
        <v>79</v>
      </c>
      <c r="D193" s="16"/>
      <c r="E193" s="16"/>
      <c r="F193" s="16"/>
      <c r="G193" s="54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4"/>
      <c r="S193" s="21"/>
    </row>
    <row r="194" spans="2:19" x14ac:dyDescent="0.25">
      <c r="B194" s="62"/>
      <c r="C194" s="10" t="s">
        <v>77</v>
      </c>
      <c r="D194" s="16"/>
      <c r="E194" s="16"/>
      <c r="F194" s="16"/>
      <c r="G194" s="54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4"/>
      <c r="S194" s="21"/>
    </row>
    <row r="195" spans="2:19" x14ac:dyDescent="0.25">
      <c r="B195" s="56"/>
      <c r="C195" s="16" t="s">
        <v>79</v>
      </c>
      <c r="D195" s="16"/>
      <c r="E195" s="16"/>
      <c r="F195" s="16"/>
      <c r="G195" s="54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4"/>
      <c r="S195" s="21"/>
    </row>
    <row r="196" spans="2:19" x14ac:dyDescent="0.25">
      <c r="B196" s="56"/>
      <c r="C196" s="16"/>
      <c r="D196" s="6"/>
      <c r="E196" s="6"/>
      <c r="F196" s="6"/>
      <c r="G196" s="37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14"/>
      <c r="S196" s="21"/>
    </row>
    <row r="197" spans="2:19" ht="15.75" thickBot="1" x14ac:dyDescent="0.3">
      <c r="B197" s="36"/>
      <c r="C197" s="17" t="s">
        <v>81</v>
      </c>
      <c r="D197" s="17">
        <f>D191+D195</f>
        <v>1</v>
      </c>
      <c r="E197" s="17">
        <f>E191+E195</f>
        <v>0</v>
      </c>
      <c r="F197" s="17">
        <f>F191+F195</f>
        <v>0</v>
      </c>
      <c r="G197" s="181">
        <f>G191+G195</f>
        <v>0.33333333333333331</v>
      </c>
      <c r="H197" s="17">
        <f>H191+H195</f>
        <v>1</v>
      </c>
      <c r="I197" s="17">
        <f>I191+I195</f>
        <v>1</v>
      </c>
      <c r="J197" s="17">
        <f>J191+J195</f>
        <v>0</v>
      </c>
      <c r="K197" s="17">
        <f>K191+K195</f>
        <v>0</v>
      </c>
      <c r="L197" s="17">
        <f>L191+L195</f>
        <v>0</v>
      </c>
      <c r="M197" s="17">
        <f>M191+M195</f>
        <v>0</v>
      </c>
      <c r="N197" s="17">
        <f>N191+N195</f>
        <v>1</v>
      </c>
      <c r="O197" s="17">
        <f>O191+O195</f>
        <v>0</v>
      </c>
      <c r="P197" s="17">
        <f>P191+P195</f>
        <v>0</v>
      </c>
      <c r="Q197" s="17">
        <f>Q191+Q195</f>
        <v>0</v>
      </c>
      <c r="R197" s="179">
        <f>9*H197/G197</f>
        <v>27</v>
      </c>
      <c r="S197" s="57">
        <f>(I197+L197)/G197</f>
        <v>3</v>
      </c>
    </row>
    <row r="198" spans="2:19" x14ac:dyDescent="0.25">
      <c r="B198" s="16"/>
      <c r="C198" s="6"/>
      <c r="D198" s="6"/>
      <c r="E198" s="6"/>
      <c r="F198" s="6"/>
      <c r="G198" s="37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6"/>
      <c r="S198" s="76"/>
    </row>
    <row r="199" spans="2:19" ht="15.75" thickBot="1" x14ac:dyDescent="0.3">
      <c r="B199" s="16"/>
      <c r="C199" s="6"/>
      <c r="D199" s="6"/>
      <c r="E199" s="6"/>
      <c r="F199" s="6"/>
      <c r="G199" s="37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175"/>
      <c r="S199" s="175"/>
    </row>
    <row r="200" spans="2:19" ht="18.75" x14ac:dyDescent="0.3">
      <c r="B200" s="58" t="s">
        <v>213</v>
      </c>
      <c r="C200" s="34" t="s">
        <v>78</v>
      </c>
      <c r="D200" s="34" t="s">
        <v>56</v>
      </c>
      <c r="E200" s="34" t="s">
        <v>57</v>
      </c>
      <c r="F200" s="34" t="s">
        <v>58</v>
      </c>
      <c r="G200" s="52" t="s">
        <v>18</v>
      </c>
      <c r="H200" s="34" t="s">
        <v>19</v>
      </c>
      <c r="I200" s="34" t="s">
        <v>59</v>
      </c>
      <c r="J200" s="34" t="s">
        <v>42</v>
      </c>
      <c r="K200" s="34" t="s">
        <v>5</v>
      </c>
      <c r="L200" s="34" t="s">
        <v>4</v>
      </c>
      <c r="M200" s="34" t="s">
        <v>44</v>
      </c>
      <c r="N200" s="34" t="s">
        <v>60</v>
      </c>
      <c r="O200" s="34" t="s">
        <v>61</v>
      </c>
      <c r="P200" s="34" t="s">
        <v>62</v>
      </c>
      <c r="Q200" s="34" t="s">
        <v>63</v>
      </c>
      <c r="R200" s="52" t="s">
        <v>64</v>
      </c>
      <c r="S200" s="53" t="s">
        <v>65</v>
      </c>
    </row>
    <row r="201" spans="2:19" ht="18.75" x14ac:dyDescent="0.3">
      <c r="B201" s="59" t="s">
        <v>124</v>
      </c>
      <c r="C201" s="177" t="s">
        <v>70</v>
      </c>
      <c r="D201" s="178"/>
      <c r="E201" s="178"/>
      <c r="F201" s="178"/>
      <c r="G201" s="179"/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5"/>
      <c r="S201" s="125"/>
    </row>
    <row r="202" spans="2:19" x14ac:dyDescent="0.25">
      <c r="B202" s="56"/>
      <c r="C202" s="182" t="s">
        <v>78</v>
      </c>
      <c r="D202" s="178"/>
      <c r="E202" s="178"/>
      <c r="F202" s="178"/>
      <c r="G202" s="179"/>
      <c r="H202" s="178"/>
      <c r="I202" s="178"/>
      <c r="J202" s="178"/>
      <c r="K202" s="178"/>
      <c r="L202" s="178"/>
      <c r="M202" s="178"/>
      <c r="N202" s="178"/>
      <c r="O202" s="178"/>
      <c r="P202" s="178"/>
      <c r="Q202" s="178"/>
      <c r="R202" s="175"/>
      <c r="S202" s="125"/>
    </row>
    <row r="203" spans="2:19" x14ac:dyDescent="0.25">
      <c r="B203" s="56"/>
      <c r="C203" s="180"/>
      <c r="D203" s="178"/>
      <c r="E203" s="178"/>
      <c r="F203" s="178"/>
      <c r="G203" s="179"/>
      <c r="H203" s="178"/>
      <c r="I203" s="178"/>
      <c r="J203" s="178"/>
      <c r="K203" s="178"/>
      <c r="L203" s="178"/>
      <c r="M203" s="178"/>
      <c r="N203" s="178"/>
      <c r="O203" s="178"/>
      <c r="P203" s="178"/>
      <c r="Q203" s="178"/>
      <c r="R203" s="175"/>
      <c r="S203" s="125"/>
    </row>
    <row r="204" spans="2:19" x14ac:dyDescent="0.25">
      <c r="B204" s="56"/>
      <c r="C204" s="182" t="s">
        <v>79</v>
      </c>
      <c r="D204" s="177"/>
      <c r="E204" s="177"/>
      <c r="F204" s="177"/>
      <c r="G204" s="176"/>
      <c r="H204" s="177"/>
      <c r="I204" s="177"/>
      <c r="J204" s="177"/>
      <c r="K204" s="177"/>
      <c r="L204" s="177"/>
      <c r="M204" s="177"/>
      <c r="N204" s="177"/>
      <c r="O204" s="177"/>
      <c r="P204" s="177"/>
      <c r="Q204" s="177"/>
      <c r="R204" s="175"/>
      <c r="S204" s="125"/>
    </row>
    <row r="205" spans="2:19" x14ac:dyDescent="0.25">
      <c r="B205" s="56"/>
      <c r="C205" s="177" t="s">
        <v>103</v>
      </c>
      <c r="D205" s="177">
        <v>1</v>
      </c>
      <c r="E205" s="177">
        <v>0</v>
      </c>
      <c r="F205" s="177">
        <v>0</v>
      </c>
      <c r="G205" s="176">
        <v>2.33</v>
      </c>
      <c r="H205" s="177">
        <v>0</v>
      </c>
      <c r="I205" s="177">
        <v>0</v>
      </c>
      <c r="J205" s="177">
        <v>0</v>
      </c>
      <c r="K205" s="177">
        <v>1</v>
      </c>
      <c r="L205" s="177">
        <v>1</v>
      </c>
      <c r="M205" s="177">
        <v>0</v>
      </c>
      <c r="N205" s="177">
        <v>0</v>
      </c>
      <c r="O205" s="177">
        <v>1</v>
      </c>
      <c r="P205" s="177">
        <v>0</v>
      </c>
      <c r="Q205" s="177">
        <v>0</v>
      </c>
      <c r="R205" s="176">
        <f t="shared" ref="R205:R209" si="27">9*H205/G205</f>
        <v>0</v>
      </c>
      <c r="S205" s="21">
        <f t="shared" ref="S205:S209" si="28">(I205+L205)/G205</f>
        <v>0.42918454935622319</v>
      </c>
    </row>
    <row r="206" spans="2:19" x14ac:dyDescent="0.25">
      <c r="B206" s="56"/>
      <c r="C206" s="177" t="s">
        <v>77</v>
      </c>
      <c r="D206" s="177"/>
      <c r="E206" s="177"/>
      <c r="F206" s="177"/>
      <c r="G206" s="176"/>
      <c r="H206" s="177"/>
      <c r="I206" s="177"/>
      <c r="J206" s="177"/>
      <c r="K206" s="177"/>
      <c r="L206" s="177"/>
      <c r="M206" s="177"/>
      <c r="N206" s="177"/>
      <c r="O206" s="177"/>
      <c r="P206" s="177"/>
      <c r="Q206" s="177"/>
      <c r="R206" s="176"/>
      <c r="S206" s="21"/>
    </row>
    <row r="207" spans="2:19" x14ac:dyDescent="0.25">
      <c r="B207" s="56"/>
      <c r="C207" s="182" t="s">
        <v>79</v>
      </c>
      <c r="D207" s="182">
        <f>SUM(D205:D206)</f>
        <v>1</v>
      </c>
      <c r="E207" s="182">
        <f t="shared" ref="E207:Q207" si="29">SUM(E205:E206)</f>
        <v>0</v>
      </c>
      <c r="F207" s="182">
        <f t="shared" si="29"/>
        <v>0</v>
      </c>
      <c r="G207" s="182">
        <f t="shared" si="29"/>
        <v>2.33</v>
      </c>
      <c r="H207" s="182">
        <f t="shared" si="29"/>
        <v>0</v>
      </c>
      <c r="I207" s="182">
        <f t="shared" si="29"/>
        <v>0</v>
      </c>
      <c r="J207" s="182">
        <f t="shared" si="29"/>
        <v>0</v>
      </c>
      <c r="K207" s="182">
        <f t="shared" si="29"/>
        <v>1</v>
      </c>
      <c r="L207" s="182">
        <f t="shared" si="29"/>
        <v>1</v>
      </c>
      <c r="M207" s="182">
        <f t="shared" si="29"/>
        <v>0</v>
      </c>
      <c r="N207" s="182">
        <f t="shared" si="29"/>
        <v>0</v>
      </c>
      <c r="O207" s="182">
        <f t="shared" si="29"/>
        <v>1</v>
      </c>
      <c r="P207" s="182">
        <f t="shared" si="29"/>
        <v>0</v>
      </c>
      <c r="Q207" s="182">
        <f t="shared" si="29"/>
        <v>0</v>
      </c>
      <c r="R207" s="176">
        <f t="shared" si="27"/>
        <v>0</v>
      </c>
      <c r="S207" s="21">
        <f t="shared" si="28"/>
        <v>0.42918454935622319</v>
      </c>
    </row>
    <row r="208" spans="2:19" x14ac:dyDescent="0.25">
      <c r="B208" s="56"/>
      <c r="C208" s="177"/>
      <c r="D208" s="177"/>
      <c r="E208" s="177"/>
      <c r="F208" s="177"/>
      <c r="G208" s="176"/>
      <c r="H208" s="177"/>
      <c r="I208" s="177"/>
      <c r="J208" s="177"/>
      <c r="K208" s="177"/>
      <c r="L208" s="177"/>
      <c r="M208" s="177"/>
      <c r="N208" s="177"/>
      <c r="O208" s="177"/>
      <c r="P208" s="177"/>
      <c r="Q208" s="177"/>
      <c r="R208" s="176"/>
      <c r="S208" s="21"/>
    </row>
    <row r="209" spans="2:19" ht="15.75" thickBot="1" x14ac:dyDescent="0.3">
      <c r="B209" s="36"/>
      <c r="C209" s="17" t="s">
        <v>81</v>
      </c>
      <c r="D209" s="17">
        <f>SUM(D207:D208)</f>
        <v>1</v>
      </c>
      <c r="E209" s="17">
        <f t="shared" ref="E209:Q209" si="30">SUM(E207:E208)</f>
        <v>0</v>
      </c>
      <c r="F209" s="17">
        <f t="shared" si="30"/>
        <v>0</v>
      </c>
      <c r="G209" s="17">
        <f t="shared" si="30"/>
        <v>2.33</v>
      </c>
      <c r="H209" s="17">
        <f t="shared" si="30"/>
        <v>0</v>
      </c>
      <c r="I209" s="17">
        <f t="shared" si="30"/>
        <v>0</v>
      </c>
      <c r="J209" s="17">
        <f t="shared" si="30"/>
        <v>0</v>
      </c>
      <c r="K209" s="17">
        <f t="shared" si="30"/>
        <v>1</v>
      </c>
      <c r="L209" s="17">
        <f t="shared" si="30"/>
        <v>1</v>
      </c>
      <c r="M209" s="17">
        <f t="shared" si="30"/>
        <v>0</v>
      </c>
      <c r="N209" s="17">
        <f t="shared" si="30"/>
        <v>0</v>
      </c>
      <c r="O209" s="17">
        <f t="shared" si="30"/>
        <v>1</v>
      </c>
      <c r="P209" s="17">
        <f t="shared" si="30"/>
        <v>0</v>
      </c>
      <c r="Q209" s="17">
        <f t="shared" si="30"/>
        <v>0</v>
      </c>
      <c r="R209" s="181">
        <f t="shared" si="27"/>
        <v>0</v>
      </c>
      <c r="S209" s="183">
        <f t="shared" si="28"/>
        <v>0.42918454935622319</v>
      </c>
    </row>
    <row r="210" spans="2:19" x14ac:dyDescent="0.25">
      <c r="B210" s="16"/>
      <c r="C210" s="6"/>
      <c r="D210" s="6"/>
      <c r="E210" s="6"/>
      <c r="F210" s="6"/>
      <c r="G210" s="37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37"/>
      <c r="S210" s="37"/>
    </row>
    <row r="211" spans="2:19" ht="15.75" thickBot="1" x14ac:dyDescent="0.3">
      <c r="B211" s="16"/>
      <c r="C211" s="6"/>
      <c r="D211" s="6"/>
      <c r="E211" s="6"/>
      <c r="F211" s="6"/>
      <c r="G211" s="37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37"/>
      <c r="S211" s="37"/>
    </row>
    <row r="212" spans="2:19" ht="18.75" x14ac:dyDescent="0.3">
      <c r="B212" s="58" t="s">
        <v>71</v>
      </c>
      <c r="C212" s="34" t="s">
        <v>78</v>
      </c>
      <c r="D212" s="34" t="s">
        <v>56</v>
      </c>
      <c r="E212" s="34" t="s">
        <v>57</v>
      </c>
      <c r="F212" s="34" t="s">
        <v>58</v>
      </c>
      <c r="G212" s="52" t="s">
        <v>18</v>
      </c>
      <c r="H212" s="34" t="s">
        <v>19</v>
      </c>
      <c r="I212" s="34" t="s">
        <v>59</v>
      </c>
      <c r="J212" s="34" t="s">
        <v>42</v>
      </c>
      <c r="K212" s="34" t="s">
        <v>5</v>
      </c>
      <c r="L212" s="34" t="s">
        <v>4</v>
      </c>
      <c r="M212" s="34" t="s">
        <v>44</v>
      </c>
      <c r="N212" s="34" t="s">
        <v>60</v>
      </c>
      <c r="O212" s="34" t="s">
        <v>61</v>
      </c>
      <c r="P212" s="34" t="s">
        <v>62</v>
      </c>
      <c r="Q212" s="34" t="s">
        <v>63</v>
      </c>
      <c r="R212" s="52" t="s">
        <v>64</v>
      </c>
      <c r="S212" s="53" t="s">
        <v>65</v>
      </c>
    </row>
    <row r="213" spans="2:19" ht="15" customHeight="1" x14ac:dyDescent="0.25">
      <c r="B213" s="56"/>
      <c r="C213" s="10" t="s">
        <v>67</v>
      </c>
      <c r="D213" s="10">
        <f>'May Update'!C47</f>
        <v>30</v>
      </c>
      <c r="E213" s="10">
        <f>'May Update'!D47</f>
        <v>8</v>
      </c>
      <c r="F213" s="10">
        <f>'May Update'!E47</f>
        <v>0</v>
      </c>
      <c r="G213" s="14">
        <v>58.33</v>
      </c>
      <c r="H213" s="10">
        <f>'May Update'!G47</f>
        <v>45</v>
      </c>
      <c r="I213" s="10">
        <f>'May Update'!H47</f>
        <v>59</v>
      </c>
      <c r="J213" s="10">
        <f>'May Update'!I47</f>
        <v>1</v>
      </c>
      <c r="K213" s="10">
        <f>'May Update'!J47</f>
        <v>80</v>
      </c>
      <c r="L213" s="10">
        <f>'May Update'!K47</f>
        <v>66</v>
      </c>
      <c r="M213" s="10">
        <f>'May Update'!L47</f>
        <v>4</v>
      </c>
      <c r="N213" s="10">
        <f>'May Update'!M47</f>
        <v>25</v>
      </c>
      <c r="O213" s="10">
        <f>'May Update'!N47</f>
        <v>3</v>
      </c>
      <c r="P213" s="10">
        <f>'May Update'!O47</f>
        <v>4</v>
      </c>
      <c r="Q213" s="10">
        <f>'May Update'!P47</f>
        <v>0</v>
      </c>
      <c r="R213" s="14">
        <f>9*H213/G213</f>
        <v>6.9432539002228699</v>
      </c>
      <c r="S213" s="21">
        <f>(I213+L213)/G213</f>
        <v>2.1429795988342191</v>
      </c>
    </row>
    <row r="214" spans="2:19" ht="15" customHeight="1" x14ac:dyDescent="0.25">
      <c r="B214" s="56"/>
      <c r="C214" s="10" t="s">
        <v>68</v>
      </c>
      <c r="D214" s="10">
        <f>'June Update'!C51</f>
        <v>20</v>
      </c>
      <c r="E214" s="10">
        <f>'June Update'!D51</f>
        <v>7</v>
      </c>
      <c r="F214" s="10">
        <f>'June Update'!E51</f>
        <v>0</v>
      </c>
      <c r="G214" s="10">
        <f>'June Update'!F51</f>
        <v>51</v>
      </c>
      <c r="H214" s="10">
        <f>'June Update'!G51</f>
        <v>61</v>
      </c>
      <c r="I214" s="10">
        <f>'June Update'!H51</f>
        <v>79</v>
      </c>
      <c r="J214" s="10">
        <f>'June Update'!I51</f>
        <v>4</v>
      </c>
      <c r="K214" s="10">
        <f>'June Update'!J51</f>
        <v>40</v>
      </c>
      <c r="L214" s="10">
        <f>'June Update'!K51</f>
        <v>48</v>
      </c>
      <c r="M214" s="10">
        <f>'June Update'!L51</f>
        <v>4</v>
      </c>
      <c r="N214" s="10">
        <f>'June Update'!M51</f>
        <v>14</v>
      </c>
      <c r="O214" s="10">
        <f>'June Update'!N51</f>
        <v>3</v>
      </c>
      <c r="P214" s="10">
        <f>'June Update'!O51</f>
        <v>4</v>
      </c>
      <c r="Q214" s="10">
        <f>'June Update'!P51</f>
        <v>0</v>
      </c>
      <c r="R214" s="14">
        <f>9*H214/G214</f>
        <v>10.764705882352942</v>
      </c>
      <c r="S214" s="21">
        <f>(I214+L214)/G214</f>
        <v>2.4901960784313726</v>
      </c>
    </row>
    <row r="215" spans="2:19" ht="15" customHeight="1" x14ac:dyDescent="0.25">
      <c r="B215" s="56"/>
      <c r="C215" s="10" t="s">
        <v>69</v>
      </c>
      <c r="D215" s="10">
        <f>D24+D40+D71+D87+D118+D157+D173</f>
        <v>14</v>
      </c>
      <c r="E215" s="10">
        <f>E24+E40+E71+E87+E118+E157+E173</f>
        <v>4</v>
      </c>
      <c r="F215" s="10">
        <f>F24+F40+F71+F87+F118+F157+F173</f>
        <v>0</v>
      </c>
      <c r="G215" s="10">
        <f>G24+G40+G71+G87+G118+G157+G173</f>
        <v>28.310000000000002</v>
      </c>
      <c r="H215" s="10">
        <f>H24+H40+H71+H87+H118+H157+H173</f>
        <v>31</v>
      </c>
      <c r="I215" s="10">
        <f>I24+I40+I71+I87+I118+I157+I173</f>
        <v>35</v>
      </c>
      <c r="J215" s="10">
        <f>J24+J40+J71+J87+J118+J157+J173</f>
        <v>3</v>
      </c>
      <c r="K215" s="10">
        <f>K24+K40+K71+K87+K118+K157+K173</f>
        <v>27</v>
      </c>
      <c r="L215" s="10">
        <f>L24+L40+L71+L87+L118+L157+L173</f>
        <v>35</v>
      </c>
      <c r="M215" s="10">
        <f>M24+M40+M71+M87+M118+M157+M173</f>
        <v>5</v>
      </c>
      <c r="N215" s="10">
        <f>N24+N40+N71+N87+N118+N157+N173</f>
        <v>10</v>
      </c>
      <c r="O215" s="10">
        <f>O24+O40+O71+O87+O118+O157+O173</f>
        <v>2</v>
      </c>
      <c r="P215" s="10">
        <f>P24+P40+P71+P87+P118+P157+P173</f>
        <v>2</v>
      </c>
      <c r="Q215" s="10">
        <f>Q24+Q40+Q71+Q87+Q118+Q157+Q173</f>
        <v>0</v>
      </c>
      <c r="R215" s="14">
        <f>9*H215/G215</f>
        <v>9.8551748498763683</v>
      </c>
      <c r="S215" s="21">
        <f>(I215+L215)/G215</f>
        <v>2.4726245143058989</v>
      </c>
    </row>
    <row r="216" spans="2:19" ht="15" customHeight="1" x14ac:dyDescent="0.25">
      <c r="B216" s="56"/>
      <c r="C216" s="10" t="s">
        <v>70</v>
      </c>
      <c r="D216" s="10"/>
      <c r="E216" s="10"/>
      <c r="F216" s="10"/>
      <c r="G216" s="14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54"/>
      <c r="S216" s="55"/>
    </row>
    <row r="217" spans="2:19" x14ac:dyDescent="0.25">
      <c r="B217" s="56"/>
      <c r="C217" s="16" t="s">
        <v>78</v>
      </c>
      <c r="D217" s="16">
        <f>SUM(D213:D216)</f>
        <v>64</v>
      </c>
      <c r="E217" s="16">
        <f t="shared" ref="E217:Q217" si="31">SUM(E213:E216)</f>
        <v>19</v>
      </c>
      <c r="F217" s="16">
        <f t="shared" si="31"/>
        <v>0</v>
      </c>
      <c r="G217" s="54">
        <f t="shared" si="31"/>
        <v>137.63999999999999</v>
      </c>
      <c r="H217" s="16">
        <f t="shared" si="31"/>
        <v>137</v>
      </c>
      <c r="I217" s="16">
        <f t="shared" si="31"/>
        <v>173</v>
      </c>
      <c r="J217" s="16">
        <f t="shared" si="31"/>
        <v>8</v>
      </c>
      <c r="K217" s="16">
        <f t="shared" si="31"/>
        <v>147</v>
      </c>
      <c r="L217" s="16">
        <f t="shared" si="31"/>
        <v>149</v>
      </c>
      <c r="M217" s="16">
        <f t="shared" si="31"/>
        <v>13</v>
      </c>
      <c r="N217" s="16">
        <f t="shared" si="31"/>
        <v>49</v>
      </c>
      <c r="O217" s="16">
        <f t="shared" si="31"/>
        <v>8</v>
      </c>
      <c r="P217" s="16">
        <f t="shared" si="31"/>
        <v>10</v>
      </c>
      <c r="Q217" s="16">
        <f t="shared" si="31"/>
        <v>0</v>
      </c>
      <c r="R217" s="54">
        <f>9*H217/G217</f>
        <v>8.9581517000871855</v>
      </c>
      <c r="S217" s="55">
        <f>(I217+L217)/G217</f>
        <v>2.3394362104039526</v>
      </c>
    </row>
    <row r="218" spans="2:19" x14ac:dyDescent="0.25">
      <c r="B218" s="165"/>
      <c r="C218" s="16"/>
      <c r="D218" s="10"/>
      <c r="E218" s="10"/>
      <c r="F218" s="10"/>
      <c r="G218" s="14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54"/>
      <c r="S218" s="55"/>
    </row>
    <row r="219" spans="2:19" x14ac:dyDescent="0.25">
      <c r="B219" s="165"/>
      <c r="C219" s="16" t="s">
        <v>79</v>
      </c>
      <c r="D219" s="10"/>
      <c r="E219" s="10"/>
      <c r="F219" s="10"/>
      <c r="G219" s="14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54"/>
      <c r="S219" s="55"/>
    </row>
    <row r="220" spans="2:19" x14ac:dyDescent="0.25">
      <c r="B220" s="165"/>
      <c r="C220" s="10" t="s">
        <v>76</v>
      </c>
      <c r="D220" s="10">
        <f>D11+D29+D45+D59+D162+D178</f>
        <v>6</v>
      </c>
      <c r="E220" s="10">
        <f>E11+E29+E45+E59+E162+E178</f>
        <v>3</v>
      </c>
      <c r="F220" s="10">
        <f>F11+F29+F45+F59+F162+F178</f>
        <v>1</v>
      </c>
      <c r="G220" s="10">
        <f>G11+G29+G45+G59+G162+G178</f>
        <v>18</v>
      </c>
      <c r="H220" s="10">
        <f>H11+H29+H45+H59+H162+H178</f>
        <v>12</v>
      </c>
      <c r="I220" s="10">
        <f>I11+I29+I45+I59+I162+I178</f>
        <v>22</v>
      </c>
      <c r="J220" s="10">
        <f>J11+J29+J45+J59+J162+J178</f>
        <v>1</v>
      </c>
      <c r="K220" s="10">
        <f>K11+K29+K45+K59+K162+K178</f>
        <v>13</v>
      </c>
      <c r="L220" s="10">
        <f>L11+L29+L45+L59+L162+L178</f>
        <v>8</v>
      </c>
      <c r="M220" s="10">
        <f>M11+M29+M45+M59+M162+M178</f>
        <v>1</v>
      </c>
      <c r="N220" s="10">
        <f>N11+N29+N45+N59+N162+N178</f>
        <v>1</v>
      </c>
      <c r="O220" s="10">
        <f>O11+O29+O45+O59+O162+O178</f>
        <v>1</v>
      </c>
      <c r="P220" s="10">
        <f>P11+P29+P45+P59+P162+P178</f>
        <v>1</v>
      </c>
      <c r="Q220" s="10">
        <f>Q11+Q29+Q45+Q59+Q162+Q178</f>
        <v>0</v>
      </c>
      <c r="R220" s="14">
        <f>(7*H220)/G220</f>
        <v>4.666666666666667</v>
      </c>
      <c r="S220" s="21">
        <f>(I220+L220)/G220</f>
        <v>1.6666666666666667</v>
      </c>
    </row>
    <row r="221" spans="2:19" x14ac:dyDescent="0.25">
      <c r="B221" s="165"/>
      <c r="C221" s="10" t="s">
        <v>94</v>
      </c>
      <c r="D221" s="10">
        <f>D12+D60+D76+D105+D179</f>
        <v>5</v>
      </c>
      <c r="E221" s="10">
        <f>E12+E60+E76+E105+E179</f>
        <v>4</v>
      </c>
      <c r="F221" s="10">
        <f>F12+F60+F76+F105+F179</f>
        <v>3</v>
      </c>
      <c r="G221" s="10">
        <f>G12+G60+G76+G105+G179</f>
        <v>23</v>
      </c>
      <c r="H221" s="10">
        <f>H12+H60+H76+H105+H179</f>
        <v>18</v>
      </c>
      <c r="I221" s="10">
        <f>I12+I60+I76+I105+I179</f>
        <v>29</v>
      </c>
      <c r="J221" s="10">
        <f>J12+J60+J76+J105+J179</f>
        <v>1</v>
      </c>
      <c r="K221" s="10">
        <f>K12+K60+K76+K105+K179</f>
        <v>26</v>
      </c>
      <c r="L221" s="10">
        <f>L12+L60+L76+L105+L179</f>
        <v>4</v>
      </c>
      <c r="M221" s="10">
        <f>M12+M60+M76+M105+M179</f>
        <v>5</v>
      </c>
      <c r="N221" s="10">
        <f>N12+N60+N76+N105+N179</f>
        <v>8</v>
      </c>
      <c r="O221" s="10">
        <f>O12+O60+O76+O105+O179</f>
        <v>1</v>
      </c>
      <c r="P221" s="10">
        <f>P12+P60+P76+P105+P179</f>
        <v>3</v>
      </c>
      <c r="Q221" s="10">
        <f>Q12+Q60+Q76+Q105+Q179</f>
        <v>0</v>
      </c>
      <c r="R221" s="14">
        <f>(7*H221)/G221</f>
        <v>5.4782608695652177</v>
      </c>
      <c r="S221" s="21">
        <f>(I221+L221)/G221</f>
        <v>1.4347826086956521</v>
      </c>
    </row>
    <row r="222" spans="2:19" x14ac:dyDescent="0.25">
      <c r="B222" s="165"/>
      <c r="C222" s="10" t="s">
        <v>111</v>
      </c>
      <c r="D222" s="10">
        <f>D46+D61+D77+D106+D180</f>
        <v>5</v>
      </c>
      <c r="E222" s="10">
        <f>E46+E61+E77+E106+E180</f>
        <v>3</v>
      </c>
      <c r="F222" s="10">
        <f>F46+F61+F77+F106+F180</f>
        <v>1</v>
      </c>
      <c r="G222" s="10">
        <f>G46+G61+G77+G106+G180</f>
        <v>18</v>
      </c>
      <c r="H222" s="10">
        <f>H46+H61+H77+H106+H180</f>
        <v>14</v>
      </c>
      <c r="I222" s="10">
        <f>I46+I61+I77+I106+I180</f>
        <v>31</v>
      </c>
      <c r="J222" s="10">
        <f>J46+J61+J77+J106+J180</f>
        <v>1</v>
      </c>
      <c r="K222" s="10">
        <f>K46+K61+K77+K106+K180</f>
        <v>13</v>
      </c>
      <c r="L222" s="10">
        <f>L46+L61+L77+L106+L180</f>
        <v>6</v>
      </c>
      <c r="M222" s="10">
        <f>M46+M61+M77+M106+M180</f>
        <v>2</v>
      </c>
      <c r="N222" s="10">
        <f>N46+N61+N77+N106+N180</f>
        <v>1</v>
      </c>
      <c r="O222" s="10">
        <f>O46+O61+O77+O106+O180</f>
        <v>2</v>
      </c>
      <c r="P222" s="10">
        <f>P46+P61+P77+P106+P180</f>
        <v>1</v>
      </c>
      <c r="Q222" s="10">
        <f>Q46+Q61+Q77+Q106+Q180</f>
        <v>0</v>
      </c>
      <c r="R222" s="14">
        <f>(7*H222)/G222</f>
        <v>5.4444444444444446</v>
      </c>
      <c r="S222" s="21">
        <f>(I222+L222)/G222</f>
        <v>2.0555555555555554</v>
      </c>
    </row>
    <row r="223" spans="2:19" x14ac:dyDescent="0.25">
      <c r="B223" s="165"/>
      <c r="C223" s="10" t="s">
        <v>80</v>
      </c>
      <c r="D223" s="10">
        <f>D13+D107</f>
        <v>2</v>
      </c>
      <c r="E223" s="10">
        <f>E13+E107</f>
        <v>2</v>
      </c>
      <c r="F223" s="10">
        <f>F13+F107</f>
        <v>2</v>
      </c>
      <c r="G223" s="10">
        <f>G13+G107</f>
        <v>11</v>
      </c>
      <c r="H223" s="10">
        <f>H13+H107</f>
        <v>5</v>
      </c>
      <c r="I223" s="10">
        <f>I13+I107</f>
        <v>15</v>
      </c>
      <c r="J223" s="10">
        <f>J13+J107</f>
        <v>0</v>
      </c>
      <c r="K223" s="10">
        <f>K13+K107</f>
        <v>15</v>
      </c>
      <c r="L223" s="10">
        <f>L13+L107</f>
        <v>2</v>
      </c>
      <c r="M223" s="10">
        <f>M13+M107</f>
        <v>0</v>
      </c>
      <c r="N223" s="10">
        <f>N13+N107</f>
        <v>1</v>
      </c>
      <c r="O223" s="10">
        <f>O13+O107</f>
        <v>2</v>
      </c>
      <c r="P223" s="10">
        <f>P13+P107</f>
        <v>0</v>
      </c>
      <c r="Q223" s="10">
        <f>Q13+Q107</f>
        <v>0</v>
      </c>
      <c r="R223" s="14">
        <f>(7*H223)/G223</f>
        <v>3.1818181818181817</v>
      </c>
      <c r="S223" s="21">
        <f>(I223+L223)/G223</f>
        <v>1.5454545454545454</v>
      </c>
    </row>
    <row r="224" spans="2:19" x14ac:dyDescent="0.25">
      <c r="B224" s="165"/>
      <c r="C224" s="10" t="s">
        <v>103</v>
      </c>
      <c r="D224" s="10">
        <f>D14+D30+D78+D108+D163+D181+D205</f>
        <v>8</v>
      </c>
      <c r="E224" s="10">
        <f>E14+E30+E78+E108+E163+E181+E205</f>
        <v>5</v>
      </c>
      <c r="F224" s="10">
        <f>F14+F30+F78+F108+F163+F181+F205</f>
        <v>2</v>
      </c>
      <c r="G224" s="10">
        <v>34</v>
      </c>
      <c r="H224" s="10">
        <f>H14+H30+H78+H108+H163+H181+H205</f>
        <v>19</v>
      </c>
      <c r="I224" s="10">
        <f>I14+I30+I78+I108+I163+I181+I205</f>
        <v>30</v>
      </c>
      <c r="J224" s="10">
        <f>J14+J30+J78+J108+J163+J181+J205</f>
        <v>3</v>
      </c>
      <c r="K224" s="10">
        <f>K14+K30+K78+K108+K163+K181+K205</f>
        <v>29</v>
      </c>
      <c r="L224" s="10">
        <f>L14+L30+L78+L108+L163+L181+L205</f>
        <v>16</v>
      </c>
      <c r="M224" s="10">
        <f>M14+M30+M78+M108+M163+M181+M205</f>
        <v>3</v>
      </c>
      <c r="N224" s="10">
        <f>N14+N30+N78+N108+N163+N181+N205</f>
        <v>0</v>
      </c>
      <c r="O224" s="10">
        <f>O14+O30+O78+O108+O163+O181+O205</f>
        <v>3</v>
      </c>
      <c r="P224" s="10">
        <f>P14+P30+P78+P108+P163+P181+P205</f>
        <v>2</v>
      </c>
      <c r="Q224" s="10">
        <f>Q14+Q30+Q78+Q108+Q163+Q181+Q205</f>
        <v>0</v>
      </c>
      <c r="R224" s="14">
        <f>(7*H224)/G224</f>
        <v>3.9117647058823528</v>
      </c>
      <c r="S224" s="21">
        <f>(I224+L224)/G224</f>
        <v>1.3529411764705883</v>
      </c>
    </row>
    <row r="225" spans="2:23" x14ac:dyDescent="0.25">
      <c r="B225" s="165"/>
      <c r="C225" s="10" t="s">
        <v>77</v>
      </c>
      <c r="D225" s="10"/>
      <c r="E225" s="10"/>
      <c r="F225" s="10"/>
      <c r="G225" s="14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54"/>
      <c r="S225" s="55"/>
    </row>
    <row r="226" spans="2:23" x14ac:dyDescent="0.25">
      <c r="B226" s="165"/>
      <c r="C226" s="16" t="s">
        <v>79</v>
      </c>
      <c r="D226" s="16">
        <f>SUM(D220:D225)</f>
        <v>26</v>
      </c>
      <c r="E226" s="16">
        <f t="shared" ref="E226:Q226" si="32">SUM(E220:E225)</f>
        <v>17</v>
      </c>
      <c r="F226" s="16">
        <f t="shared" si="32"/>
        <v>9</v>
      </c>
      <c r="G226" s="16">
        <f t="shared" si="32"/>
        <v>104</v>
      </c>
      <c r="H226" s="16">
        <f t="shared" si="32"/>
        <v>68</v>
      </c>
      <c r="I226" s="16">
        <f t="shared" si="32"/>
        <v>127</v>
      </c>
      <c r="J226" s="16">
        <f t="shared" si="32"/>
        <v>6</v>
      </c>
      <c r="K226" s="16">
        <f t="shared" si="32"/>
        <v>96</v>
      </c>
      <c r="L226" s="16">
        <f t="shared" si="32"/>
        <v>36</v>
      </c>
      <c r="M226" s="16">
        <f t="shared" si="32"/>
        <v>11</v>
      </c>
      <c r="N226" s="16">
        <f t="shared" si="32"/>
        <v>11</v>
      </c>
      <c r="O226" s="16">
        <f t="shared" si="32"/>
        <v>9</v>
      </c>
      <c r="P226" s="16">
        <f t="shared" si="32"/>
        <v>7</v>
      </c>
      <c r="Q226" s="16">
        <f t="shared" si="32"/>
        <v>0</v>
      </c>
      <c r="R226" s="54">
        <f>(7*H226)/G226</f>
        <v>4.5769230769230766</v>
      </c>
      <c r="S226" s="55">
        <f>(I226+L226)/G226</f>
        <v>1.5673076923076923</v>
      </c>
    </row>
    <row r="227" spans="2:23" x14ac:dyDescent="0.25">
      <c r="B227" s="165"/>
      <c r="C227" s="6"/>
      <c r="G227" s="127"/>
      <c r="R227" s="54"/>
      <c r="S227" s="57"/>
    </row>
    <row r="228" spans="2:23" ht="15.75" thickBot="1" x14ac:dyDescent="0.3">
      <c r="B228" s="166"/>
      <c r="C228" s="17" t="s">
        <v>81</v>
      </c>
      <c r="D228" s="17">
        <f>D217+D226</f>
        <v>90</v>
      </c>
      <c r="E228" s="17">
        <f t="shared" ref="E228:Q228" si="33">E217+E226</f>
        <v>36</v>
      </c>
      <c r="F228" s="17">
        <f t="shared" si="33"/>
        <v>9</v>
      </c>
      <c r="G228" s="181">
        <f t="shared" si="33"/>
        <v>241.64</v>
      </c>
      <c r="H228" s="17">
        <f t="shared" si="33"/>
        <v>205</v>
      </c>
      <c r="I228" s="17">
        <f t="shared" si="33"/>
        <v>300</v>
      </c>
      <c r="J228" s="17">
        <f t="shared" si="33"/>
        <v>14</v>
      </c>
      <c r="K228" s="17">
        <f t="shared" si="33"/>
        <v>243</v>
      </c>
      <c r="L228" s="17">
        <f t="shared" si="33"/>
        <v>185</v>
      </c>
      <c r="M228" s="17">
        <f t="shared" si="33"/>
        <v>24</v>
      </c>
      <c r="N228" s="17">
        <f t="shared" si="33"/>
        <v>60</v>
      </c>
      <c r="O228" s="17">
        <f t="shared" si="33"/>
        <v>17</v>
      </c>
      <c r="P228" s="17">
        <f t="shared" si="33"/>
        <v>17</v>
      </c>
      <c r="Q228" s="17">
        <f t="shared" si="33"/>
        <v>0</v>
      </c>
      <c r="R228" s="181">
        <f>8.5*H228/G228</f>
        <v>7.2111405396457542</v>
      </c>
      <c r="S228" s="183">
        <f>(I228+L228)/G228</f>
        <v>2.0071180268167521</v>
      </c>
    </row>
    <row r="229" spans="2:23" x14ac:dyDescent="0.25">
      <c r="W229" s="1" t="s">
        <v>35</v>
      </c>
    </row>
  </sheetData>
  <phoneticPr fontId="10" type="noConversion"/>
  <pageMargins left="0.7" right="0.7" top="0.75" bottom="0.75" header="0.3" footer="0.3"/>
  <pageSetup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9673A-A013-4D6B-9F90-24D38C1914A7}">
  <dimension ref="A2:Z46"/>
  <sheetViews>
    <sheetView showGridLines="0" topLeftCell="A12" workbookViewId="0">
      <selection activeCell="D28" sqref="D28"/>
    </sheetView>
  </sheetViews>
  <sheetFormatPr defaultRowHeight="15" x14ac:dyDescent="0.25"/>
  <cols>
    <col min="1" max="1" width="4.42578125" customWidth="1"/>
    <col min="2" max="2" width="19.42578125" bestFit="1" customWidth="1"/>
    <col min="3" max="5" width="4.140625" bestFit="1" customWidth="1"/>
    <col min="6" max="6" width="6" customWidth="1"/>
    <col min="7" max="8" width="4.140625" bestFit="1" customWidth="1"/>
    <col min="9" max="10" width="3.28515625" bestFit="1" customWidth="1"/>
    <col min="11" max="11" width="3.5703125" bestFit="1" customWidth="1"/>
    <col min="12" max="13" width="4.140625" bestFit="1" customWidth="1"/>
    <col min="14" max="14" width="4" bestFit="1" customWidth="1"/>
    <col min="15" max="15" width="4.140625" bestFit="1" customWidth="1"/>
    <col min="16" max="16" width="4.7109375" bestFit="1" customWidth="1"/>
    <col min="17" max="17" width="6.5703125" customWidth="1"/>
    <col min="18" max="18" width="7" customWidth="1"/>
    <col min="19" max="20" width="3.28515625" bestFit="1" customWidth="1"/>
    <col min="21" max="24" width="7.7109375" bestFit="1" customWidth="1"/>
    <col min="25" max="25" width="2.7109375" customWidth="1"/>
    <col min="27" max="27" width="19.140625" bestFit="1" customWidth="1"/>
    <col min="28" max="28" width="3.140625" bestFit="1" customWidth="1"/>
    <col min="29" max="29" width="3.5703125" bestFit="1" customWidth="1"/>
    <col min="30" max="30" width="3.7109375" bestFit="1" customWidth="1"/>
    <col min="31" max="31" width="6.42578125" bestFit="1" customWidth="1"/>
    <col min="32" max="32" width="4.140625" bestFit="1" customWidth="1"/>
    <col min="33" max="33" width="4.5703125" bestFit="1" customWidth="1"/>
    <col min="34" max="34" width="3.5703125" bestFit="1" customWidth="1"/>
    <col min="35" max="36" width="4.140625" bestFit="1" customWidth="1"/>
    <col min="37" max="37" width="4.7109375" bestFit="1" customWidth="1"/>
    <col min="38" max="38" width="4.28515625" bestFit="1" customWidth="1"/>
    <col min="39" max="39" width="5.42578125" bestFit="1" customWidth="1"/>
    <col min="40" max="40" width="4.7109375" bestFit="1" customWidth="1"/>
    <col min="41" max="41" width="3.140625" bestFit="1" customWidth="1"/>
    <col min="42" max="43" width="7.7109375" bestFit="1" customWidth="1"/>
  </cols>
  <sheetData>
    <row r="2" spans="1:26" ht="21" x14ac:dyDescent="0.35">
      <c r="G2" s="64" t="s">
        <v>160</v>
      </c>
    </row>
    <row r="3" spans="1:26" ht="15.75" thickBot="1" x14ac:dyDescent="0.3">
      <c r="B3" s="3" t="s">
        <v>38</v>
      </c>
    </row>
    <row r="4" spans="1:26" x14ac:dyDescent="0.25">
      <c r="B4" s="109" t="s">
        <v>15</v>
      </c>
      <c r="C4" s="34" t="s">
        <v>39</v>
      </c>
      <c r="D4" s="34" t="s">
        <v>40</v>
      </c>
      <c r="E4" s="34" t="s">
        <v>0</v>
      </c>
      <c r="F4" s="34" t="s">
        <v>1</v>
      </c>
      <c r="G4" s="34" t="s">
        <v>2</v>
      </c>
      <c r="H4" s="34" t="s">
        <v>8</v>
      </c>
      <c r="I4" s="34" t="s">
        <v>10</v>
      </c>
      <c r="J4" s="34" t="s">
        <v>41</v>
      </c>
      <c r="K4" s="34" t="s">
        <v>42</v>
      </c>
      <c r="L4" s="34" t="s">
        <v>3</v>
      </c>
      <c r="M4" s="34" t="s">
        <v>4</v>
      </c>
      <c r="N4" s="34" t="s">
        <v>43</v>
      </c>
      <c r="O4" s="34" t="s">
        <v>5</v>
      </c>
      <c r="P4" s="34" t="s">
        <v>44</v>
      </c>
      <c r="Q4" s="34" t="s">
        <v>45</v>
      </c>
      <c r="R4" s="34" t="s">
        <v>46</v>
      </c>
      <c r="S4" s="34" t="s">
        <v>47</v>
      </c>
      <c r="T4" s="34" t="s">
        <v>48</v>
      </c>
      <c r="U4" s="34" t="s">
        <v>49</v>
      </c>
      <c r="V4" s="34" t="s">
        <v>50</v>
      </c>
      <c r="W4" s="34" t="s">
        <v>51</v>
      </c>
      <c r="X4" s="61" t="s">
        <v>52</v>
      </c>
      <c r="Y4" s="5"/>
      <c r="Z4" s="5"/>
    </row>
    <row r="5" spans="1:26" x14ac:dyDescent="0.25">
      <c r="A5" s="41">
        <v>1</v>
      </c>
      <c r="B5" s="70" t="s">
        <v>14</v>
      </c>
      <c r="C5" s="10">
        <f>'Batting by month'!D17</f>
        <v>13</v>
      </c>
      <c r="D5" s="10">
        <f>'Batting by month'!E17</f>
        <v>41</v>
      </c>
      <c r="E5" s="10">
        <f>'Batting by month'!F17</f>
        <v>26</v>
      </c>
      <c r="F5" s="10">
        <f>'Batting by month'!G17</f>
        <v>6</v>
      </c>
      <c r="G5" s="10">
        <f>'Batting by month'!H17</f>
        <v>6</v>
      </c>
      <c r="H5" s="10">
        <f>'Batting by month'!I17</f>
        <v>2</v>
      </c>
      <c r="I5" s="10">
        <f>'Batting by month'!J17</f>
        <v>4</v>
      </c>
      <c r="J5" s="10">
        <f>'Batting by month'!K17</f>
        <v>0</v>
      </c>
      <c r="K5" s="10">
        <f>'Batting by month'!L17</f>
        <v>0</v>
      </c>
      <c r="L5" s="10">
        <f>'Batting by month'!M17</f>
        <v>9</v>
      </c>
      <c r="M5" s="10">
        <f>'Batting by month'!N17</f>
        <v>9</v>
      </c>
      <c r="N5" s="10">
        <f>'Batting by month'!O17</f>
        <v>0</v>
      </c>
      <c r="O5" s="10">
        <f>'Batting by month'!P17</f>
        <v>10</v>
      </c>
      <c r="P5" s="10">
        <f>'Batting by month'!Q17</f>
        <v>2</v>
      </c>
      <c r="Q5" s="10">
        <f>'Batting by month'!R17</f>
        <v>1</v>
      </c>
      <c r="R5" s="10">
        <f>'Batting by month'!S17</f>
        <v>0</v>
      </c>
      <c r="S5" s="10">
        <f>'Batting by month'!T17</f>
        <v>3</v>
      </c>
      <c r="T5" s="10">
        <f>'Batting by month'!U17</f>
        <v>0</v>
      </c>
      <c r="U5" s="150">
        <f t="shared" ref="U5:U25" si="0">(G5+M5+P5)/(E5+M5+P5+N5)</f>
        <v>0.45945945945945948</v>
      </c>
      <c r="V5" s="150">
        <f t="shared" ref="V5:V25" si="1">(H5+I5*2+J5*3+K5*4)/E5</f>
        <v>0.38461538461538464</v>
      </c>
      <c r="W5" s="150">
        <f t="shared" ref="W5:W25" si="2">U5+V5</f>
        <v>0.84407484407484412</v>
      </c>
      <c r="X5" s="151">
        <f t="shared" ref="X5:X25" si="3">G5/E5</f>
        <v>0.23076923076923078</v>
      </c>
    </row>
    <row r="6" spans="1:26" x14ac:dyDescent="0.25">
      <c r="A6" s="41">
        <v>2</v>
      </c>
      <c r="B6" s="70" t="s">
        <v>12</v>
      </c>
      <c r="C6" s="10">
        <f>'Batting by month'!D35</f>
        <v>12</v>
      </c>
      <c r="D6" s="10">
        <f>'Batting by month'!E35</f>
        <v>42</v>
      </c>
      <c r="E6" s="10">
        <f>'Batting by month'!F35</f>
        <v>36</v>
      </c>
      <c r="F6" s="10">
        <f>'Batting by month'!G35</f>
        <v>7</v>
      </c>
      <c r="G6" s="10">
        <f>'Batting by month'!H35</f>
        <v>5</v>
      </c>
      <c r="H6" s="10">
        <f>'Batting by month'!I35</f>
        <v>2</v>
      </c>
      <c r="I6" s="10">
        <f>'Batting by month'!J35</f>
        <v>2</v>
      </c>
      <c r="J6" s="10">
        <f>'Batting by month'!K35</f>
        <v>0</v>
      </c>
      <c r="K6" s="10">
        <f>'Batting by month'!L35</f>
        <v>1</v>
      </c>
      <c r="L6" s="10">
        <f>'Batting by month'!M35</f>
        <v>9</v>
      </c>
      <c r="M6" s="10">
        <f>'Batting by month'!N35</f>
        <v>4</v>
      </c>
      <c r="N6" s="10">
        <f>'Batting by month'!O35</f>
        <v>0</v>
      </c>
      <c r="O6" s="10">
        <f>'Batting by month'!P35</f>
        <v>12</v>
      </c>
      <c r="P6" s="10">
        <f>'Batting by month'!Q35</f>
        <v>1</v>
      </c>
      <c r="Q6" s="10">
        <f>'Batting by month'!R35</f>
        <v>1</v>
      </c>
      <c r="R6" s="10">
        <f>'Batting by month'!S35</f>
        <v>6</v>
      </c>
      <c r="S6" s="10">
        <f>'Batting by month'!T35</f>
        <v>3</v>
      </c>
      <c r="T6" s="10">
        <f>'Batting by month'!U35</f>
        <v>0</v>
      </c>
      <c r="U6" s="150">
        <f t="shared" si="0"/>
        <v>0.24390243902439024</v>
      </c>
      <c r="V6" s="150">
        <f t="shared" si="1"/>
        <v>0.27777777777777779</v>
      </c>
      <c r="W6" s="150">
        <f t="shared" si="2"/>
        <v>0.52168021680216803</v>
      </c>
      <c r="X6" s="151">
        <f t="shared" si="3"/>
        <v>0.1388888888888889</v>
      </c>
    </row>
    <row r="7" spans="1:26" x14ac:dyDescent="0.25">
      <c r="A7" s="41">
        <v>3</v>
      </c>
      <c r="B7" s="70" t="s">
        <v>13</v>
      </c>
      <c r="C7" s="10">
        <f>'Batting by month'!D54</f>
        <v>16</v>
      </c>
      <c r="D7" s="10">
        <f>'Batting by month'!E54</f>
        <v>59</v>
      </c>
      <c r="E7" s="10">
        <f>'Batting by month'!F54</f>
        <v>51</v>
      </c>
      <c r="F7" s="10">
        <f>'Batting by month'!G54</f>
        <v>11</v>
      </c>
      <c r="G7" s="10">
        <f>'Batting by month'!H54</f>
        <v>16</v>
      </c>
      <c r="H7" s="10">
        <f>'Batting by month'!I54</f>
        <v>13</v>
      </c>
      <c r="I7" s="10">
        <f>'Batting by month'!J54</f>
        <v>3</v>
      </c>
      <c r="J7" s="10">
        <f>'Batting by month'!K54</f>
        <v>0</v>
      </c>
      <c r="K7" s="10">
        <f>'Batting by month'!L54</f>
        <v>0</v>
      </c>
      <c r="L7" s="10">
        <f>'Batting by month'!M54</f>
        <v>11</v>
      </c>
      <c r="M7" s="10">
        <f>'Batting by month'!N54</f>
        <v>5</v>
      </c>
      <c r="N7" s="10">
        <f>'Batting by month'!O54</f>
        <v>0</v>
      </c>
      <c r="O7" s="10">
        <f>'Batting by month'!P54</f>
        <v>5</v>
      </c>
      <c r="P7" s="10">
        <f>'Batting by month'!Q54</f>
        <v>2</v>
      </c>
      <c r="Q7" s="10">
        <f>'Batting by month'!R54</f>
        <v>1</v>
      </c>
      <c r="R7" s="10">
        <f>'Batting by month'!S54</f>
        <v>2</v>
      </c>
      <c r="S7" s="10">
        <f>'Batting by month'!T54</f>
        <v>1</v>
      </c>
      <c r="T7" s="10">
        <f>'Batting by month'!U54</f>
        <v>0</v>
      </c>
      <c r="U7" s="150">
        <f t="shared" si="0"/>
        <v>0.39655172413793105</v>
      </c>
      <c r="V7" s="150">
        <f t="shared" si="1"/>
        <v>0.37254901960784315</v>
      </c>
      <c r="W7" s="150">
        <f t="shared" si="2"/>
        <v>0.7691007437457742</v>
      </c>
      <c r="X7" s="151">
        <f t="shared" si="3"/>
        <v>0.31372549019607843</v>
      </c>
    </row>
    <row r="8" spans="1:26" x14ac:dyDescent="0.25">
      <c r="A8" s="41">
        <v>4</v>
      </c>
      <c r="B8" s="70" t="s">
        <v>11</v>
      </c>
      <c r="C8" s="10">
        <f>'Batting by month'!D73</f>
        <v>17</v>
      </c>
      <c r="D8" s="10">
        <f>'Batting by month'!E73</f>
        <v>59</v>
      </c>
      <c r="E8" s="10">
        <f>'Batting by month'!F73</f>
        <v>51</v>
      </c>
      <c r="F8" s="10">
        <f>'Batting by month'!G73</f>
        <v>11</v>
      </c>
      <c r="G8" s="10">
        <f>'Batting by month'!H73</f>
        <v>18</v>
      </c>
      <c r="H8" s="10">
        <f>'Batting by month'!I73</f>
        <v>11</v>
      </c>
      <c r="I8" s="10">
        <f>'Batting by month'!J73</f>
        <v>4</v>
      </c>
      <c r="J8" s="10">
        <f>'Batting by month'!K73</f>
        <v>0</v>
      </c>
      <c r="K8" s="10">
        <f>'Batting by month'!L73</f>
        <v>3</v>
      </c>
      <c r="L8" s="10">
        <f>'Batting by month'!M73</f>
        <v>12</v>
      </c>
      <c r="M8" s="10">
        <f>'Batting by month'!N73</f>
        <v>7</v>
      </c>
      <c r="N8" s="10">
        <f>'Batting by month'!O73</f>
        <v>0</v>
      </c>
      <c r="O8" s="10">
        <f>'Batting by month'!P73</f>
        <v>10</v>
      </c>
      <c r="P8" s="10">
        <f>'Batting by month'!Q73</f>
        <v>1</v>
      </c>
      <c r="Q8" s="10">
        <f>'Batting by month'!R73</f>
        <v>2</v>
      </c>
      <c r="R8" s="10">
        <f>'Batting by month'!S73</f>
        <v>1</v>
      </c>
      <c r="S8" s="10">
        <f>'Batting by month'!T73</f>
        <v>0</v>
      </c>
      <c r="T8" s="10">
        <f>'Batting by month'!U73</f>
        <v>0</v>
      </c>
      <c r="U8" s="150">
        <f t="shared" si="0"/>
        <v>0.44067796610169491</v>
      </c>
      <c r="V8" s="150">
        <f t="shared" si="1"/>
        <v>0.60784313725490191</v>
      </c>
      <c r="W8" s="12">
        <f t="shared" si="2"/>
        <v>1.0485211033565969</v>
      </c>
      <c r="X8" s="151">
        <f t="shared" si="3"/>
        <v>0.35294117647058826</v>
      </c>
    </row>
    <row r="9" spans="1:26" x14ac:dyDescent="0.25">
      <c r="A9" s="41">
        <v>5</v>
      </c>
      <c r="B9" s="70" t="s">
        <v>162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50"/>
      <c r="V9" s="150"/>
      <c r="W9" s="12"/>
      <c r="X9" s="151"/>
    </row>
    <row r="10" spans="1:26" x14ac:dyDescent="0.25">
      <c r="A10" s="41">
        <v>6</v>
      </c>
      <c r="B10" s="70" t="s">
        <v>104</v>
      </c>
      <c r="C10" s="10">
        <f>'Batting by month'!D92</f>
        <v>6</v>
      </c>
      <c r="D10" s="10">
        <f>'Batting by month'!E92</f>
        <v>36</v>
      </c>
      <c r="E10" s="10">
        <f>'Batting by month'!F92</f>
        <v>30</v>
      </c>
      <c r="F10" s="10">
        <f>'Batting by month'!G92</f>
        <v>10</v>
      </c>
      <c r="G10" s="10">
        <f>'Batting by month'!H92</f>
        <v>12</v>
      </c>
      <c r="H10" s="10">
        <f>'Batting by month'!I92</f>
        <v>8</v>
      </c>
      <c r="I10" s="10">
        <f>'Batting by month'!J92</f>
        <v>3</v>
      </c>
      <c r="J10" s="10">
        <f>'Batting by month'!K92</f>
        <v>1</v>
      </c>
      <c r="K10" s="10">
        <f>'Batting by month'!L92</f>
        <v>0</v>
      </c>
      <c r="L10" s="10">
        <f>'Batting by month'!M92</f>
        <v>4</v>
      </c>
      <c r="M10" s="10">
        <f>'Batting by month'!N92</f>
        <v>5</v>
      </c>
      <c r="N10" s="10">
        <f>'Batting by month'!O92</f>
        <v>0</v>
      </c>
      <c r="O10" s="10">
        <f>'Batting by month'!P92</f>
        <v>3</v>
      </c>
      <c r="P10" s="10">
        <f>'Batting by month'!Q92</f>
        <v>1</v>
      </c>
      <c r="Q10" s="10">
        <f>'Batting by month'!R92</f>
        <v>0</v>
      </c>
      <c r="R10" s="10">
        <f>'Batting by month'!S92</f>
        <v>0</v>
      </c>
      <c r="S10" s="10">
        <f>'Batting by month'!T92</f>
        <v>2</v>
      </c>
      <c r="T10" s="10">
        <f>'Batting by month'!U92</f>
        <v>0</v>
      </c>
      <c r="U10" s="150">
        <f t="shared" si="0"/>
        <v>0.5</v>
      </c>
      <c r="V10" s="150">
        <f t="shared" si="1"/>
        <v>0.56666666666666665</v>
      </c>
      <c r="W10" s="12">
        <f t="shared" si="2"/>
        <v>1.0666666666666667</v>
      </c>
      <c r="X10" s="151">
        <f t="shared" si="3"/>
        <v>0.4</v>
      </c>
    </row>
    <row r="11" spans="1:26" x14ac:dyDescent="0.25">
      <c r="A11" s="41">
        <v>7</v>
      </c>
      <c r="B11" s="70" t="s">
        <v>100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50"/>
      <c r="V11" s="150"/>
      <c r="W11" s="12"/>
      <c r="X11" s="151"/>
    </row>
    <row r="12" spans="1:26" x14ac:dyDescent="0.25">
      <c r="A12" s="41">
        <v>8</v>
      </c>
      <c r="B12" s="70" t="s">
        <v>107</v>
      </c>
      <c r="C12" s="10">
        <f>'Batting by month'!D133</f>
        <v>8</v>
      </c>
      <c r="D12" s="10">
        <f>'Batting by month'!E133</f>
        <v>23</v>
      </c>
      <c r="E12" s="10">
        <f>'Batting by month'!F133</f>
        <v>16</v>
      </c>
      <c r="F12" s="10">
        <f>'Batting by month'!G133</f>
        <v>6</v>
      </c>
      <c r="G12" s="10">
        <f>'Batting by month'!H133</f>
        <v>3</v>
      </c>
      <c r="H12" s="10">
        <f>'Batting by month'!I133</f>
        <v>3</v>
      </c>
      <c r="I12" s="10">
        <f>'Batting by month'!J133</f>
        <v>0</v>
      </c>
      <c r="J12" s="10">
        <f>'Batting by month'!K133</f>
        <v>0</v>
      </c>
      <c r="K12" s="10">
        <f>'Batting by month'!L133</f>
        <v>0</v>
      </c>
      <c r="L12" s="10">
        <f>'Batting by month'!M133</f>
        <v>2</v>
      </c>
      <c r="M12" s="10">
        <f>'Batting by month'!N133</f>
        <v>5</v>
      </c>
      <c r="N12" s="10">
        <f>'Batting by month'!O133</f>
        <v>0</v>
      </c>
      <c r="O12" s="10">
        <f>'Batting by month'!P133</f>
        <v>4</v>
      </c>
      <c r="P12" s="10">
        <f>'Batting by month'!Q133</f>
        <v>2</v>
      </c>
      <c r="Q12" s="10">
        <f>'Batting by month'!R133</f>
        <v>4</v>
      </c>
      <c r="R12" s="10">
        <f>'Batting by month'!S133</f>
        <v>0</v>
      </c>
      <c r="S12" s="10">
        <f>'Batting by month'!T133</f>
        <v>2</v>
      </c>
      <c r="T12" s="10">
        <f>'Batting by month'!U133</f>
        <v>0</v>
      </c>
      <c r="U12" s="150">
        <f t="shared" si="0"/>
        <v>0.43478260869565216</v>
      </c>
      <c r="V12" s="150">
        <f t="shared" si="1"/>
        <v>0.1875</v>
      </c>
      <c r="W12" s="150">
        <f t="shared" si="2"/>
        <v>0.62228260869565211</v>
      </c>
      <c r="X12" s="151">
        <f t="shared" si="3"/>
        <v>0.1875</v>
      </c>
    </row>
    <row r="13" spans="1:26" x14ac:dyDescent="0.25">
      <c r="A13" s="41">
        <v>9</v>
      </c>
      <c r="B13" s="70" t="s">
        <v>163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50"/>
      <c r="V13" s="150"/>
      <c r="W13" s="150"/>
      <c r="X13" s="151"/>
    </row>
    <row r="14" spans="1:26" x14ac:dyDescent="0.25">
      <c r="A14" s="41">
        <v>10</v>
      </c>
      <c r="B14" s="70" t="s">
        <v>6</v>
      </c>
      <c r="C14" s="10">
        <f>'Batting by month'!D151</f>
        <v>15</v>
      </c>
      <c r="D14" s="10">
        <f>'Batting by month'!E151</f>
        <v>54</v>
      </c>
      <c r="E14" s="10">
        <f>'Batting by month'!F151</f>
        <v>44</v>
      </c>
      <c r="F14" s="10">
        <f>'Batting by month'!G151</f>
        <v>9</v>
      </c>
      <c r="G14" s="10">
        <f>'Batting by month'!H151</f>
        <v>18</v>
      </c>
      <c r="H14" s="10">
        <f>'Batting by month'!I151</f>
        <v>13</v>
      </c>
      <c r="I14" s="10">
        <f>'Batting by month'!J151</f>
        <v>4</v>
      </c>
      <c r="J14" s="10">
        <f>'Batting by month'!K151</f>
        <v>0</v>
      </c>
      <c r="K14" s="10">
        <f>'Batting by month'!L151</f>
        <v>1</v>
      </c>
      <c r="L14" s="10">
        <f>'Batting by month'!M151</f>
        <v>11</v>
      </c>
      <c r="M14" s="10">
        <f>'Batting by month'!N151</f>
        <v>7</v>
      </c>
      <c r="N14" s="10">
        <f>'Batting by month'!O151</f>
        <v>1</v>
      </c>
      <c r="O14" s="10">
        <f>'Batting by month'!P151</f>
        <v>6</v>
      </c>
      <c r="P14" s="10">
        <f>'Batting by month'!Q151</f>
        <v>2</v>
      </c>
      <c r="Q14" s="10">
        <f>'Batting by month'!R151</f>
        <v>1</v>
      </c>
      <c r="R14" s="10">
        <f>'Batting by month'!S151</f>
        <v>2</v>
      </c>
      <c r="S14" s="10">
        <f>'Batting by month'!T151</f>
        <v>3</v>
      </c>
      <c r="T14" s="10">
        <f>'Batting by month'!U151</f>
        <v>0</v>
      </c>
      <c r="U14" s="150">
        <f t="shared" si="0"/>
        <v>0.5</v>
      </c>
      <c r="V14" s="150">
        <f t="shared" si="1"/>
        <v>0.56818181818181823</v>
      </c>
      <c r="W14" s="12">
        <f t="shared" si="2"/>
        <v>1.0681818181818183</v>
      </c>
      <c r="X14" s="151">
        <f t="shared" si="3"/>
        <v>0.40909090909090912</v>
      </c>
    </row>
    <row r="15" spans="1:26" x14ac:dyDescent="0.25">
      <c r="A15" s="41">
        <v>11</v>
      </c>
      <c r="B15" s="70" t="s">
        <v>156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50"/>
      <c r="V15" s="150"/>
      <c r="W15" s="12"/>
      <c r="X15" s="151"/>
    </row>
    <row r="16" spans="1:26" x14ac:dyDescent="0.25">
      <c r="A16" s="41">
        <v>12</v>
      </c>
      <c r="B16" s="70" t="s">
        <v>22</v>
      </c>
      <c r="C16" s="10">
        <f>'Batting by month'!D193</f>
        <v>13</v>
      </c>
      <c r="D16" s="10">
        <f>'Batting by month'!E193</f>
        <v>40</v>
      </c>
      <c r="E16" s="10">
        <f>'Batting by month'!F193</f>
        <v>34</v>
      </c>
      <c r="F16" s="10">
        <f>'Batting by month'!G193</f>
        <v>6</v>
      </c>
      <c r="G16" s="10">
        <f>'Batting by month'!H193</f>
        <v>11</v>
      </c>
      <c r="H16" s="10">
        <f>'Batting by month'!I193</f>
        <v>8</v>
      </c>
      <c r="I16" s="10">
        <f>'Batting by month'!J193</f>
        <v>3</v>
      </c>
      <c r="J16" s="10">
        <f>'Batting by month'!K193</f>
        <v>0</v>
      </c>
      <c r="K16" s="10">
        <f>'Batting by month'!L193</f>
        <v>0</v>
      </c>
      <c r="L16" s="10">
        <f>'Batting by month'!M193</f>
        <v>11</v>
      </c>
      <c r="M16" s="10">
        <f>'Batting by month'!N193</f>
        <v>5</v>
      </c>
      <c r="N16" s="10">
        <f>'Batting by month'!O193</f>
        <v>0</v>
      </c>
      <c r="O16" s="10">
        <f>'Batting by month'!P193</f>
        <v>11</v>
      </c>
      <c r="P16" s="10">
        <f>'Batting by month'!Q193</f>
        <v>1</v>
      </c>
      <c r="Q16" s="10">
        <f>'Batting by month'!R193</f>
        <v>0</v>
      </c>
      <c r="R16" s="10">
        <f>'Batting by month'!S193</f>
        <v>2</v>
      </c>
      <c r="S16" s="10">
        <f>'Batting by month'!T193</f>
        <v>1</v>
      </c>
      <c r="T16" s="10">
        <f>'Batting by month'!U193</f>
        <v>0</v>
      </c>
      <c r="U16" s="150">
        <f t="shared" si="0"/>
        <v>0.42499999999999999</v>
      </c>
      <c r="V16" s="150">
        <f t="shared" si="1"/>
        <v>0.41176470588235292</v>
      </c>
      <c r="W16" s="150">
        <f t="shared" si="2"/>
        <v>0.83676470588235285</v>
      </c>
      <c r="X16" s="151">
        <f t="shared" si="3"/>
        <v>0.3235294117647059</v>
      </c>
    </row>
    <row r="17" spans="1:24" x14ac:dyDescent="0.25">
      <c r="A17" s="41">
        <v>13</v>
      </c>
      <c r="B17" s="70" t="s">
        <v>53</v>
      </c>
      <c r="C17" s="10">
        <f>'Batting by month'!D211</f>
        <v>11</v>
      </c>
      <c r="D17" s="10">
        <f>'Batting by month'!E211</f>
        <v>36</v>
      </c>
      <c r="E17" s="10">
        <f>'Batting by month'!F211</f>
        <v>29</v>
      </c>
      <c r="F17" s="10">
        <f>'Batting by month'!G211</f>
        <v>7</v>
      </c>
      <c r="G17" s="10">
        <f>'Batting by month'!H211</f>
        <v>8</v>
      </c>
      <c r="H17" s="10">
        <f>'Batting by month'!I211</f>
        <v>5</v>
      </c>
      <c r="I17" s="10">
        <f>'Batting by month'!J211</f>
        <v>1</v>
      </c>
      <c r="J17" s="10">
        <f>'Batting by month'!K211</f>
        <v>1</v>
      </c>
      <c r="K17" s="10">
        <f>'Batting by month'!L211</f>
        <v>1</v>
      </c>
      <c r="L17" s="10">
        <f>'Batting by month'!M211</f>
        <v>4</v>
      </c>
      <c r="M17" s="10">
        <f>'Batting by month'!N211</f>
        <v>5</v>
      </c>
      <c r="N17" s="10">
        <f>'Batting by month'!O211</f>
        <v>0</v>
      </c>
      <c r="O17" s="10">
        <f>'Batting by month'!P211</f>
        <v>11</v>
      </c>
      <c r="P17" s="10">
        <f>'Batting by month'!Q211</f>
        <v>2</v>
      </c>
      <c r="Q17" s="10">
        <f>'Batting by month'!R211</f>
        <v>0</v>
      </c>
      <c r="R17" s="10">
        <f>'Batting by month'!S211</f>
        <v>2</v>
      </c>
      <c r="S17" s="10">
        <f>'Batting by month'!T211</f>
        <v>4</v>
      </c>
      <c r="T17" s="10">
        <f>'Batting by month'!U211</f>
        <v>0</v>
      </c>
      <c r="U17" s="150">
        <f t="shared" si="0"/>
        <v>0.41666666666666669</v>
      </c>
      <c r="V17" s="150">
        <f t="shared" si="1"/>
        <v>0.48275862068965519</v>
      </c>
      <c r="W17" s="150">
        <f t="shared" si="2"/>
        <v>0.89942528735632188</v>
      </c>
      <c r="X17" s="151">
        <f t="shared" si="3"/>
        <v>0.27586206896551724</v>
      </c>
    </row>
    <row r="18" spans="1:24" x14ac:dyDescent="0.25">
      <c r="A18" s="41">
        <v>14</v>
      </c>
      <c r="B18" s="70" t="s">
        <v>66</v>
      </c>
      <c r="C18" s="10">
        <f>'Batting by month'!D230</f>
        <v>15</v>
      </c>
      <c r="D18" s="10">
        <f>'Batting by month'!E230</f>
        <v>47</v>
      </c>
      <c r="E18" s="10">
        <f>'Batting by month'!F230</f>
        <v>35</v>
      </c>
      <c r="F18" s="10">
        <f>'Batting by month'!G230</f>
        <v>11</v>
      </c>
      <c r="G18" s="10">
        <f>'Batting by month'!H230</f>
        <v>11</v>
      </c>
      <c r="H18" s="10">
        <f>'Batting by month'!I230</f>
        <v>9</v>
      </c>
      <c r="I18" s="10">
        <f>'Batting by month'!J230</f>
        <v>1</v>
      </c>
      <c r="J18" s="10">
        <f>'Batting by month'!K230</f>
        <v>0</v>
      </c>
      <c r="K18" s="10">
        <f>'Batting by month'!L230</f>
        <v>1</v>
      </c>
      <c r="L18" s="10">
        <f>'Batting by month'!M230</f>
        <v>6</v>
      </c>
      <c r="M18" s="10">
        <f>'Batting by month'!N230</f>
        <v>9</v>
      </c>
      <c r="N18" s="10">
        <f>'Batting by month'!O230</f>
        <v>0</v>
      </c>
      <c r="O18" s="10">
        <f>'Batting by month'!P230</f>
        <v>7</v>
      </c>
      <c r="P18" s="10">
        <f>'Batting by month'!Q230</f>
        <v>3</v>
      </c>
      <c r="Q18" s="10">
        <f>'Batting by month'!R230</f>
        <v>3</v>
      </c>
      <c r="R18" s="10">
        <f>'Batting by month'!S230</f>
        <v>2</v>
      </c>
      <c r="S18" s="10">
        <f>'Batting by month'!T230</f>
        <v>0</v>
      </c>
      <c r="T18" s="10">
        <f>'Batting by month'!U230</f>
        <v>0</v>
      </c>
      <c r="U18" s="150">
        <f t="shared" si="0"/>
        <v>0.48936170212765956</v>
      </c>
      <c r="V18" s="150">
        <f t="shared" si="1"/>
        <v>0.42857142857142855</v>
      </c>
      <c r="W18" s="150">
        <f t="shared" si="2"/>
        <v>0.91793313069908811</v>
      </c>
      <c r="X18" s="151">
        <f t="shared" si="3"/>
        <v>0.31428571428571428</v>
      </c>
    </row>
    <row r="19" spans="1:24" x14ac:dyDescent="0.25">
      <c r="A19" s="41">
        <v>15</v>
      </c>
      <c r="B19" s="70" t="s">
        <v>109</v>
      </c>
      <c r="C19" s="10">
        <f>'Batting by month'!D249</f>
        <v>10</v>
      </c>
      <c r="D19" s="10">
        <f>'Batting by month'!E249</f>
        <v>27</v>
      </c>
      <c r="E19" s="10">
        <f>'Batting by month'!F249</f>
        <v>20</v>
      </c>
      <c r="F19" s="10">
        <f>'Batting by month'!G249</f>
        <v>5</v>
      </c>
      <c r="G19" s="10">
        <f>'Batting by month'!H249</f>
        <v>8</v>
      </c>
      <c r="H19" s="10">
        <f>'Batting by month'!I249</f>
        <v>6</v>
      </c>
      <c r="I19" s="10">
        <f>'Batting by month'!J249</f>
        <v>2</v>
      </c>
      <c r="J19" s="10">
        <f>'Batting by month'!K249</f>
        <v>0</v>
      </c>
      <c r="K19" s="10">
        <f>'Batting by month'!L249</f>
        <v>0</v>
      </c>
      <c r="L19" s="10">
        <f>'Batting by month'!M249</f>
        <v>4</v>
      </c>
      <c r="M19" s="10">
        <f>'Batting by month'!N249</f>
        <v>6</v>
      </c>
      <c r="N19" s="10">
        <f>'Batting by month'!O249</f>
        <v>0</v>
      </c>
      <c r="O19" s="10">
        <f>'Batting by month'!P249</f>
        <v>7</v>
      </c>
      <c r="P19" s="10">
        <f>'Batting by month'!Q249</f>
        <v>0</v>
      </c>
      <c r="Q19" s="10">
        <f>'Batting by month'!R249</f>
        <v>0</v>
      </c>
      <c r="R19" s="10">
        <f>'Batting by month'!S249</f>
        <v>0</v>
      </c>
      <c r="S19" s="10">
        <f>'Batting by month'!T249</f>
        <v>1</v>
      </c>
      <c r="T19" s="10">
        <f>'Batting by month'!U249</f>
        <v>1</v>
      </c>
      <c r="U19" s="150">
        <f t="shared" si="0"/>
        <v>0.53846153846153844</v>
      </c>
      <c r="V19" s="150">
        <f t="shared" si="1"/>
        <v>0.5</v>
      </c>
      <c r="W19" s="12">
        <f t="shared" si="2"/>
        <v>1.0384615384615383</v>
      </c>
      <c r="X19" s="151">
        <f t="shared" si="3"/>
        <v>0.4</v>
      </c>
    </row>
    <row r="20" spans="1:24" x14ac:dyDescent="0.25">
      <c r="A20" s="41">
        <v>16</v>
      </c>
      <c r="B20" s="70" t="s">
        <v>159</v>
      </c>
      <c r="C20" s="10">
        <f>'Batting by month'!D356</f>
        <v>1</v>
      </c>
      <c r="D20" s="10">
        <f>'Batting by month'!E356</f>
        <v>2</v>
      </c>
      <c r="E20" s="10">
        <f>'Batting by month'!F356</f>
        <v>2</v>
      </c>
      <c r="F20" s="10">
        <f>'Batting by month'!G356</f>
        <v>1</v>
      </c>
      <c r="G20" s="10">
        <f>'Batting by month'!H356</f>
        <v>1</v>
      </c>
      <c r="H20" s="10">
        <f>'Batting by month'!I356</f>
        <v>0</v>
      </c>
      <c r="I20" s="10">
        <f>'Batting by month'!J356</f>
        <v>1</v>
      </c>
      <c r="J20" s="10">
        <f>'Batting by month'!K356</f>
        <v>0</v>
      </c>
      <c r="K20" s="10">
        <f>'Batting by month'!L356</f>
        <v>0</v>
      </c>
      <c r="L20" s="10">
        <f>'Batting by month'!M356</f>
        <v>0</v>
      </c>
      <c r="M20" s="10">
        <f>'Batting by month'!N356</f>
        <v>0</v>
      </c>
      <c r="N20" s="10">
        <f>'Batting by month'!O356</f>
        <v>0</v>
      </c>
      <c r="O20" s="10">
        <f>'Batting by month'!P356</f>
        <v>1</v>
      </c>
      <c r="P20" s="10">
        <f>'Batting by month'!Q356</f>
        <v>0</v>
      </c>
      <c r="Q20" s="10">
        <f>'Batting by month'!R356</f>
        <v>0</v>
      </c>
      <c r="R20" s="10">
        <f>'Batting by month'!S356</f>
        <v>0</v>
      </c>
      <c r="S20" s="10">
        <f>'Batting by month'!T356</f>
        <v>0</v>
      </c>
      <c r="T20" s="10">
        <f>'Batting by month'!U356</f>
        <v>0</v>
      </c>
      <c r="U20" s="150">
        <f t="shared" ref="U20" si="4">(G20+M20+P20)/(E20+M20+P20+N20)</f>
        <v>0.5</v>
      </c>
      <c r="V20" s="150">
        <f t="shared" ref="V20" si="5">(H20+I20*2+J20*3+K20*4)/E20</f>
        <v>1</v>
      </c>
      <c r="W20" s="12">
        <f t="shared" ref="W20" si="6">U20+V20</f>
        <v>1.5</v>
      </c>
      <c r="X20" s="151">
        <f t="shared" ref="X20" si="7">G20/E20</f>
        <v>0.5</v>
      </c>
    </row>
    <row r="21" spans="1:24" x14ac:dyDescent="0.25">
      <c r="A21" s="41">
        <v>17</v>
      </c>
      <c r="B21" s="70" t="s">
        <v>20</v>
      </c>
      <c r="C21" s="10">
        <f>'Batting by month'!D267</f>
        <v>12</v>
      </c>
      <c r="D21" s="10">
        <f>'Batting by month'!E267</f>
        <v>31</v>
      </c>
      <c r="E21" s="10">
        <f>'Batting by month'!F267</f>
        <v>26</v>
      </c>
      <c r="F21" s="10">
        <f>'Batting by month'!G267</f>
        <v>3</v>
      </c>
      <c r="G21" s="10">
        <f>'Batting by month'!H267</f>
        <v>5</v>
      </c>
      <c r="H21" s="10">
        <f>'Batting by month'!I267</f>
        <v>5</v>
      </c>
      <c r="I21" s="10">
        <f>'Batting by month'!J267</f>
        <v>0</v>
      </c>
      <c r="J21" s="10">
        <f>'Batting by month'!K267</f>
        <v>0</v>
      </c>
      <c r="K21" s="10">
        <f>'Batting by month'!L267</f>
        <v>0</v>
      </c>
      <c r="L21" s="10">
        <f>'Batting by month'!M267</f>
        <v>2</v>
      </c>
      <c r="M21" s="10">
        <f>'Batting by month'!N267</f>
        <v>5</v>
      </c>
      <c r="N21" s="10">
        <f>'Batting by month'!O267</f>
        <v>0</v>
      </c>
      <c r="O21" s="10">
        <f>'Batting by month'!P267</f>
        <v>8</v>
      </c>
      <c r="P21" s="10">
        <f>'Batting by month'!Q267</f>
        <v>0</v>
      </c>
      <c r="Q21" s="10">
        <f>'Batting by month'!R267</f>
        <v>2</v>
      </c>
      <c r="R21" s="10">
        <f>'Batting by month'!S267</f>
        <v>2</v>
      </c>
      <c r="S21" s="10">
        <f>'Batting by month'!T267</f>
        <v>1</v>
      </c>
      <c r="T21" s="10">
        <f>'Batting by month'!U267</f>
        <v>0</v>
      </c>
      <c r="U21" s="150">
        <f t="shared" si="0"/>
        <v>0.32258064516129031</v>
      </c>
      <c r="V21" s="150">
        <f t="shared" si="1"/>
        <v>0.19230769230769232</v>
      </c>
      <c r="W21" s="150">
        <f t="shared" si="2"/>
        <v>0.51488833746898266</v>
      </c>
      <c r="X21" s="151">
        <f t="shared" si="3"/>
        <v>0.19230769230769232</v>
      </c>
    </row>
    <row r="22" spans="1:24" x14ac:dyDescent="0.25">
      <c r="A22" s="41">
        <v>18</v>
      </c>
      <c r="B22" s="70" t="s">
        <v>23</v>
      </c>
      <c r="C22" s="10">
        <f>'Batting by month'!D286</f>
        <v>11</v>
      </c>
      <c r="D22" s="10">
        <f>'Batting by month'!E286</f>
        <v>29</v>
      </c>
      <c r="E22" s="10">
        <f>'Batting by month'!F286</f>
        <v>26</v>
      </c>
      <c r="F22" s="10">
        <f>'Batting by month'!G286</f>
        <v>3</v>
      </c>
      <c r="G22" s="10">
        <f>'Batting by month'!H286</f>
        <v>5</v>
      </c>
      <c r="H22" s="10">
        <f>'Batting by month'!I286</f>
        <v>4</v>
      </c>
      <c r="I22" s="10">
        <f>'Batting by month'!J286</f>
        <v>1</v>
      </c>
      <c r="J22" s="10">
        <f>'Batting by month'!K286</f>
        <v>0</v>
      </c>
      <c r="K22" s="10">
        <f>'Batting by month'!L286</f>
        <v>0</v>
      </c>
      <c r="L22" s="10">
        <f>'Batting by month'!M286</f>
        <v>1</v>
      </c>
      <c r="M22" s="10">
        <f>'Batting by month'!N286</f>
        <v>1</v>
      </c>
      <c r="N22" s="10">
        <f>'Batting by month'!O286</f>
        <v>0</v>
      </c>
      <c r="O22" s="10">
        <f>'Batting by month'!P286</f>
        <v>7</v>
      </c>
      <c r="P22" s="10">
        <f>'Batting by month'!Q286</f>
        <v>0</v>
      </c>
      <c r="Q22" s="10">
        <f>'Batting by month'!R286</f>
        <v>0</v>
      </c>
      <c r="R22" s="10">
        <f>'Batting by month'!S286</f>
        <v>1</v>
      </c>
      <c r="S22" s="10">
        <f>'Batting by month'!T286</f>
        <v>0</v>
      </c>
      <c r="T22" s="10">
        <f>'Batting by month'!U286</f>
        <v>0</v>
      </c>
      <c r="U22" s="150">
        <f t="shared" si="0"/>
        <v>0.22222222222222221</v>
      </c>
      <c r="V22" s="150">
        <f t="shared" si="1"/>
        <v>0.23076923076923078</v>
      </c>
      <c r="W22" s="150">
        <f t="shared" si="2"/>
        <v>0.45299145299145299</v>
      </c>
      <c r="X22" s="151">
        <f t="shared" si="3"/>
        <v>0.19230769230769232</v>
      </c>
    </row>
    <row r="23" spans="1:24" x14ac:dyDescent="0.25">
      <c r="A23" s="41">
        <v>19</v>
      </c>
      <c r="B23" s="70" t="s">
        <v>108</v>
      </c>
      <c r="C23" s="10">
        <f>'Batting by month'!D303</f>
        <v>3</v>
      </c>
      <c r="D23" s="10">
        <f>'Batting by month'!E303</f>
        <v>9</v>
      </c>
      <c r="E23" s="10">
        <f>'Batting by month'!F303</f>
        <v>8</v>
      </c>
      <c r="F23" s="10">
        <f>'Batting by month'!G303</f>
        <v>1</v>
      </c>
      <c r="G23" s="10">
        <f>'Batting by month'!H303</f>
        <v>1</v>
      </c>
      <c r="H23" s="10">
        <f>'Batting by month'!I303</f>
        <v>1</v>
      </c>
      <c r="I23" s="10">
        <f>'Batting by month'!J303</f>
        <v>0</v>
      </c>
      <c r="J23" s="10">
        <f>'Batting by month'!K303</f>
        <v>0</v>
      </c>
      <c r="K23" s="10">
        <f>'Batting by month'!L303</f>
        <v>0</v>
      </c>
      <c r="L23" s="10">
        <f>'Batting by month'!M303</f>
        <v>0</v>
      </c>
      <c r="M23" s="10">
        <f>'Batting by month'!N303</f>
        <v>1</v>
      </c>
      <c r="N23" s="10">
        <f>'Batting by month'!O303</f>
        <v>0</v>
      </c>
      <c r="O23" s="10">
        <f>'Batting by month'!P303</f>
        <v>4</v>
      </c>
      <c r="P23" s="10">
        <f>'Batting by month'!Q303</f>
        <v>0</v>
      </c>
      <c r="Q23" s="10">
        <f>'Batting by month'!R303</f>
        <v>0</v>
      </c>
      <c r="R23" s="10">
        <f>'Batting by month'!S303</f>
        <v>0</v>
      </c>
      <c r="S23" s="10">
        <f>'Batting by month'!T303</f>
        <v>0</v>
      </c>
      <c r="T23" s="10">
        <f>'Batting by month'!U303</f>
        <v>0</v>
      </c>
      <c r="U23" s="150">
        <f t="shared" si="0"/>
        <v>0.22222222222222221</v>
      </c>
      <c r="V23" s="150">
        <f t="shared" si="1"/>
        <v>0.125</v>
      </c>
      <c r="W23" s="150">
        <f t="shared" si="2"/>
        <v>0.34722222222222221</v>
      </c>
      <c r="X23" s="151">
        <f t="shared" si="3"/>
        <v>0.125</v>
      </c>
    </row>
    <row r="24" spans="1:24" x14ac:dyDescent="0.25">
      <c r="A24" s="41">
        <v>20</v>
      </c>
      <c r="B24" s="70" t="s">
        <v>17</v>
      </c>
      <c r="C24" s="10">
        <f>'Batting by month'!D328</f>
        <v>1</v>
      </c>
      <c r="D24" s="10">
        <f>'Batting by month'!E328</f>
        <v>1</v>
      </c>
      <c r="E24" s="10">
        <f>'Batting by month'!F328</f>
        <v>1</v>
      </c>
      <c r="F24" s="10">
        <f>'Batting by month'!G328</f>
        <v>0</v>
      </c>
      <c r="G24" s="10">
        <f>'Batting by month'!H328</f>
        <v>1</v>
      </c>
      <c r="H24" s="10">
        <f>'Batting by month'!I328</f>
        <v>0</v>
      </c>
      <c r="I24" s="10">
        <f>'Batting by month'!J328</f>
        <v>1</v>
      </c>
      <c r="J24" s="10">
        <f>'Batting by month'!K328</f>
        <v>0</v>
      </c>
      <c r="K24" s="10">
        <f>'Batting by month'!L328</f>
        <v>0</v>
      </c>
      <c r="L24" s="10">
        <f>'Batting by month'!M328</f>
        <v>1</v>
      </c>
      <c r="M24" s="10">
        <f>'Batting by month'!N328</f>
        <v>0</v>
      </c>
      <c r="N24" s="10">
        <f>'Batting by month'!O328</f>
        <v>0</v>
      </c>
      <c r="O24" s="10">
        <f>'Batting by month'!P328</f>
        <v>0</v>
      </c>
      <c r="P24" s="10">
        <f>'Batting by month'!Q328</f>
        <v>0</v>
      </c>
      <c r="Q24" s="10">
        <f>'Batting by month'!R328</f>
        <v>0</v>
      </c>
      <c r="R24" s="10">
        <f>'Batting by month'!S328</f>
        <v>0</v>
      </c>
      <c r="S24" s="10">
        <f>'Batting by month'!T328</f>
        <v>0</v>
      </c>
      <c r="T24" s="10">
        <f>'Batting by month'!U328</f>
        <v>0</v>
      </c>
      <c r="U24" s="12">
        <f t="shared" si="0"/>
        <v>1</v>
      </c>
      <c r="V24" s="12">
        <f t="shared" si="1"/>
        <v>2</v>
      </c>
      <c r="W24" s="12">
        <f t="shared" si="2"/>
        <v>3</v>
      </c>
      <c r="X24" s="110">
        <f t="shared" si="3"/>
        <v>1</v>
      </c>
    </row>
    <row r="25" spans="1:24" x14ac:dyDescent="0.25">
      <c r="A25" s="41">
        <v>21</v>
      </c>
      <c r="B25" s="73" t="s">
        <v>97</v>
      </c>
      <c r="C25" s="10">
        <f>'Batting by month'!D345</f>
        <v>3</v>
      </c>
      <c r="D25" s="10">
        <f>'Batting by month'!E345</f>
        <v>8</v>
      </c>
      <c r="E25" s="10">
        <f>'Batting by month'!F345</f>
        <v>5</v>
      </c>
      <c r="F25" s="10">
        <f>'Batting by month'!G345</f>
        <v>1</v>
      </c>
      <c r="G25" s="10">
        <f>'Batting by month'!H345</f>
        <v>0</v>
      </c>
      <c r="H25" s="10">
        <f>'Batting by month'!I345</f>
        <v>0</v>
      </c>
      <c r="I25" s="10">
        <f>'Batting by month'!J345</f>
        <v>0</v>
      </c>
      <c r="J25" s="10">
        <f>'Batting by month'!K345</f>
        <v>0</v>
      </c>
      <c r="K25" s="10">
        <f>'Batting by month'!L345</f>
        <v>0</v>
      </c>
      <c r="L25" s="10">
        <f>'Batting by month'!M345</f>
        <v>1</v>
      </c>
      <c r="M25" s="10">
        <f>'Batting by month'!N345</f>
        <v>3</v>
      </c>
      <c r="N25" s="10">
        <f>'Batting by month'!O345</f>
        <v>0</v>
      </c>
      <c r="O25" s="10">
        <f>'Batting by month'!P345</f>
        <v>1</v>
      </c>
      <c r="P25" s="10">
        <f>'Batting by month'!Q345</f>
        <v>0</v>
      </c>
      <c r="Q25" s="10">
        <f>'Batting by month'!R345</f>
        <v>0</v>
      </c>
      <c r="R25" s="10">
        <f>'Batting by month'!S345</f>
        <v>1</v>
      </c>
      <c r="S25" s="10">
        <f>'Batting by month'!T345</f>
        <v>0</v>
      </c>
      <c r="T25" s="10">
        <f>'Batting by month'!U345</f>
        <v>0</v>
      </c>
      <c r="U25" s="150">
        <f t="shared" si="0"/>
        <v>0.375</v>
      </c>
      <c r="V25" s="150">
        <f t="shared" si="1"/>
        <v>0</v>
      </c>
      <c r="W25" s="150">
        <f t="shared" si="2"/>
        <v>0.375</v>
      </c>
      <c r="X25" s="151">
        <f t="shared" si="3"/>
        <v>0</v>
      </c>
    </row>
    <row r="26" spans="1:24" x14ac:dyDescent="0.25">
      <c r="A26" s="41">
        <v>22</v>
      </c>
      <c r="B26" s="73" t="s">
        <v>155</v>
      </c>
      <c r="C26" s="38">
        <f>'Batting by month'!D372</f>
        <v>1</v>
      </c>
      <c r="D26" s="38">
        <f>'Batting by month'!E372</f>
        <v>0</v>
      </c>
      <c r="E26" s="38">
        <f>'Batting by month'!F372</f>
        <v>0</v>
      </c>
      <c r="F26" s="38">
        <f>'Batting by month'!G372</f>
        <v>0</v>
      </c>
      <c r="G26" s="38">
        <f>'Batting by month'!H372</f>
        <v>0</v>
      </c>
      <c r="H26" s="38">
        <f>'Batting by month'!I372</f>
        <v>0</v>
      </c>
      <c r="I26" s="38">
        <f>'Batting by month'!J372</f>
        <v>0</v>
      </c>
      <c r="J26" s="38">
        <f>'Batting by month'!K372</f>
        <v>0</v>
      </c>
      <c r="K26" s="38">
        <f>'Batting by month'!L372</f>
        <v>0</v>
      </c>
      <c r="L26" s="38">
        <f>'Batting by month'!M372</f>
        <v>0</v>
      </c>
      <c r="M26" s="38">
        <f>'Batting by month'!N372</f>
        <v>0</v>
      </c>
      <c r="N26" s="38">
        <f>'Batting by month'!O372</f>
        <v>0</v>
      </c>
      <c r="O26" s="38">
        <f>'Batting by month'!P372</f>
        <v>0</v>
      </c>
      <c r="P26" s="38">
        <f>'Batting by month'!Q372</f>
        <v>0</v>
      </c>
      <c r="Q26" s="38">
        <f>'Batting by month'!R372</f>
        <v>0</v>
      </c>
      <c r="R26" s="38">
        <f>'Batting by month'!S372</f>
        <v>0</v>
      </c>
      <c r="S26" s="38">
        <f>'Batting by month'!T372</f>
        <v>0</v>
      </c>
      <c r="T26" s="38">
        <f>'Batting by month'!U372</f>
        <v>0</v>
      </c>
      <c r="U26" s="150">
        <v>0</v>
      </c>
      <c r="V26" s="150">
        <v>0</v>
      </c>
      <c r="W26" s="150">
        <v>0</v>
      </c>
      <c r="X26" s="151">
        <v>0</v>
      </c>
    </row>
    <row r="27" spans="1:24" x14ac:dyDescent="0.25">
      <c r="A27" s="41">
        <v>23</v>
      </c>
      <c r="B27" s="70" t="s">
        <v>7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150"/>
      <c r="V27" s="150"/>
      <c r="W27" s="150"/>
      <c r="X27" s="151"/>
    </row>
    <row r="28" spans="1:24" ht="15.75" thickBot="1" x14ac:dyDescent="0.3">
      <c r="B28" s="111" t="s">
        <v>54</v>
      </c>
      <c r="C28" s="120">
        <f t="shared" ref="C28:T28" si="8">SUM(C5:C27)</f>
        <v>168</v>
      </c>
      <c r="D28" s="120">
        <f t="shared" si="8"/>
        <v>544</v>
      </c>
      <c r="E28" s="120">
        <f t="shared" si="8"/>
        <v>440</v>
      </c>
      <c r="F28" s="120">
        <f t="shared" si="8"/>
        <v>98</v>
      </c>
      <c r="G28" s="120">
        <f t="shared" si="8"/>
        <v>129</v>
      </c>
      <c r="H28" s="120">
        <f t="shared" si="8"/>
        <v>90</v>
      </c>
      <c r="I28" s="120">
        <f t="shared" si="8"/>
        <v>30</v>
      </c>
      <c r="J28" s="120">
        <f t="shared" si="8"/>
        <v>2</v>
      </c>
      <c r="K28" s="120">
        <f t="shared" si="8"/>
        <v>7</v>
      </c>
      <c r="L28" s="120">
        <f t="shared" si="8"/>
        <v>88</v>
      </c>
      <c r="M28" s="120">
        <f t="shared" si="8"/>
        <v>77</v>
      </c>
      <c r="N28" s="120">
        <f t="shared" si="8"/>
        <v>1</v>
      </c>
      <c r="O28" s="120">
        <f t="shared" si="8"/>
        <v>107</v>
      </c>
      <c r="P28" s="120">
        <f t="shared" si="8"/>
        <v>17</v>
      </c>
      <c r="Q28" s="120">
        <f t="shared" si="8"/>
        <v>15</v>
      </c>
      <c r="R28" s="120">
        <f t="shared" si="8"/>
        <v>21</v>
      </c>
      <c r="S28" s="120">
        <f t="shared" si="8"/>
        <v>21</v>
      </c>
      <c r="T28" s="120">
        <f t="shared" si="8"/>
        <v>1</v>
      </c>
      <c r="U28" s="154">
        <f t="shared" ref="U28" si="9">(G28+M28+P28)/(E28+M28+P28+N28)</f>
        <v>0.41682242990654206</v>
      </c>
      <c r="V28" s="154">
        <f t="shared" ref="V28" si="10">(H28+I28*2+J28*3+K28*4)/E28</f>
        <v>0.41818181818181815</v>
      </c>
      <c r="W28" s="154">
        <f t="shared" ref="W28" si="11">U28+V28</f>
        <v>0.83500424808836016</v>
      </c>
      <c r="X28" s="155">
        <f t="shared" ref="X28" si="12">G28/E28</f>
        <v>0.29318181818181815</v>
      </c>
    </row>
    <row r="29" spans="1:24" x14ac:dyDescent="0.25">
      <c r="B29" s="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2"/>
      <c r="V29" s="12"/>
      <c r="W29" s="12"/>
      <c r="X29" s="12"/>
    </row>
    <row r="30" spans="1:24" x14ac:dyDescent="0.25">
      <c r="T30" s="10"/>
      <c r="U30" s="10"/>
      <c r="V30" s="10"/>
      <c r="W30" s="10"/>
      <c r="X30" s="10"/>
    </row>
    <row r="31" spans="1:24" ht="21" x14ac:dyDescent="0.35">
      <c r="F31" s="64" t="s">
        <v>161</v>
      </c>
      <c r="T31" s="10"/>
      <c r="U31" s="10"/>
      <c r="V31" s="10"/>
      <c r="W31" s="10"/>
      <c r="X31" s="10"/>
    </row>
    <row r="32" spans="1:24" ht="15.75" thickBot="1" x14ac:dyDescent="0.3">
      <c r="B32" s="3" t="s">
        <v>55</v>
      </c>
      <c r="F32" s="44"/>
      <c r="T32" s="10"/>
      <c r="U32" s="10"/>
      <c r="V32" s="10"/>
      <c r="W32" s="10"/>
      <c r="X32" s="10"/>
    </row>
    <row r="33" spans="2:24" x14ac:dyDescent="0.25">
      <c r="B33" s="109" t="s">
        <v>16</v>
      </c>
      <c r="C33" s="34" t="s">
        <v>56</v>
      </c>
      <c r="D33" s="34" t="s">
        <v>57</v>
      </c>
      <c r="E33" s="34" t="s">
        <v>58</v>
      </c>
      <c r="F33" s="34" t="s">
        <v>18</v>
      </c>
      <c r="G33" s="34" t="s">
        <v>19</v>
      </c>
      <c r="H33" s="34" t="s">
        <v>59</v>
      </c>
      <c r="I33" s="34" t="s">
        <v>42</v>
      </c>
      <c r="J33" s="34" t="s">
        <v>5</v>
      </c>
      <c r="K33" s="34" t="s">
        <v>4</v>
      </c>
      <c r="L33" s="34" t="s">
        <v>44</v>
      </c>
      <c r="M33" s="34" t="s">
        <v>60</v>
      </c>
      <c r="N33" s="34" t="s">
        <v>61</v>
      </c>
      <c r="O33" s="34" t="s">
        <v>62</v>
      </c>
      <c r="P33" s="34" t="s">
        <v>63</v>
      </c>
      <c r="Q33" s="34" t="s">
        <v>64</v>
      </c>
      <c r="R33" s="61" t="s">
        <v>65</v>
      </c>
      <c r="T33" s="10"/>
      <c r="U33" s="10"/>
      <c r="V33" s="10"/>
      <c r="W33" s="10"/>
      <c r="X33" s="10"/>
    </row>
    <row r="34" spans="2:24" x14ac:dyDescent="0.25">
      <c r="B34" s="107" t="s">
        <v>11</v>
      </c>
      <c r="C34" s="10">
        <f>'Pitching by Month'!D16</f>
        <v>5</v>
      </c>
      <c r="D34" s="10">
        <f>'Pitching by Month'!E16</f>
        <v>4</v>
      </c>
      <c r="E34" s="10">
        <f>'Pitching by Month'!F16</f>
        <v>2</v>
      </c>
      <c r="F34" s="14">
        <f>'Pitching by Month'!G16</f>
        <v>24.333333333333332</v>
      </c>
      <c r="G34" s="10">
        <f>'Pitching by Month'!H16</f>
        <v>25</v>
      </c>
      <c r="H34" s="10">
        <f>'Pitching by Month'!I16</f>
        <v>40</v>
      </c>
      <c r="I34" s="10">
        <f>'Pitching by Month'!J16</f>
        <v>4</v>
      </c>
      <c r="J34" s="10">
        <f>'Pitching by Month'!K16</f>
        <v>24</v>
      </c>
      <c r="K34" s="10">
        <f>'Pitching by Month'!L16</f>
        <v>5</v>
      </c>
      <c r="L34" s="10">
        <f>'Pitching by Month'!M16</f>
        <v>2</v>
      </c>
      <c r="M34" s="10">
        <f>'Pitching by Month'!N16</f>
        <v>0</v>
      </c>
      <c r="N34" s="10">
        <f>'Pitching by Month'!O16</f>
        <v>1</v>
      </c>
      <c r="O34" s="10">
        <f>'Pitching by Month'!P16</f>
        <v>2</v>
      </c>
      <c r="P34" s="10">
        <f>'Pitching by Month'!Q16</f>
        <v>0</v>
      </c>
      <c r="Q34" s="14">
        <f t="shared" ref="Q34:Q40" si="13">G34*7/F34</f>
        <v>7.191780821917809</v>
      </c>
      <c r="R34" s="21">
        <f t="shared" ref="R34:R40" si="14">(H34+K34)/F34</f>
        <v>1.8493150684931507</v>
      </c>
      <c r="T34" s="10"/>
      <c r="U34" s="10"/>
      <c r="V34" s="10"/>
      <c r="W34" s="10"/>
      <c r="X34" s="10"/>
    </row>
    <row r="35" spans="2:24" x14ac:dyDescent="0.25">
      <c r="B35" s="107" t="s">
        <v>104</v>
      </c>
      <c r="C35" s="10">
        <f>'Pitching by Month'!D32</f>
        <v>2</v>
      </c>
      <c r="D35" s="10">
        <f>'Pitching by Month'!E32</f>
        <v>2</v>
      </c>
      <c r="E35" s="10">
        <f>'Pitching by Month'!F32</f>
        <v>1</v>
      </c>
      <c r="F35" s="10">
        <f>'Pitching by Month'!G32</f>
        <v>8</v>
      </c>
      <c r="G35" s="10">
        <f>'Pitching by Month'!H32</f>
        <v>1</v>
      </c>
      <c r="H35" s="10">
        <f>'Pitching by Month'!I32</f>
        <v>2</v>
      </c>
      <c r="I35" s="10">
        <f>'Pitching by Month'!J32</f>
        <v>0</v>
      </c>
      <c r="J35" s="10">
        <f>'Pitching by Month'!K32</f>
        <v>10</v>
      </c>
      <c r="K35" s="10">
        <f>'Pitching by Month'!L32</f>
        <v>4</v>
      </c>
      <c r="L35" s="10">
        <f>'Pitching by Month'!M32</f>
        <v>0</v>
      </c>
      <c r="M35" s="10">
        <f>'Pitching by Month'!N32</f>
        <v>0</v>
      </c>
      <c r="N35" s="10">
        <f>'Pitching by Month'!O32</f>
        <v>1</v>
      </c>
      <c r="O35" s="10">
        <f>'Pitching by Month'!P32</f>
        <v>1</v>
      </c>
      <c r="P35" s="10">
        <f>'Pitching by Month'!Q32</f>
        <v>0</v>
      </c>
      <c r="Q35" s="14">
        <f t="shared" si="13"/>
        <v>0.875</v>
      </c>
      <c r="R35" s="21">
        <f t="shared" si="14"/>
        <v>0.75</v>
      </c>
      <c r="T35" s="10"/>
      <c r="U35" s="10"/>
      <c r="V35" s="10"/>
      <c r="W35" s="10"/>
      <c r="X35" s="10"/>
    </row>
    <row r="36" spans="2:24" x14ac:dyDescent="0.25">
      <c r="B36" s="108" t="s">
        <v>100</v>
      </c>
      <c r="C36" s="10">
        <f>'Pitching by Month'!D48</f>
        <v>2</v>
      </c>
      <c r="D36" s="10">
        <f>'Pitching by Month'!E48</f>
        <v>0</v>
      </c>
      <c r="E36" s="10">
        <f>'Pitching by Month'!F48</f>
        <v>0</v>
      </c>
      <c r="F36" s="14">
        <f>'Pitching by Month'!G48</f>
        <v>1.3333333333333333</v>
      </c>
      <c r="G36" s="10">
        <f>'Pitching by Month'!H48</f>
        <v>3</v>
      </c>
      <c r="H36" s="10">
        <f>'Pitching by Month'!I48</f>
        <v>2</v>
      </c>
      <c r="I36" s="10">
        <f>'Pitching by Month'!J48</f>
        <v>0</v>
      </c>
      <c r="J36" s="10">
        <f>'Pitching by Month'!K48</f>
        <v>2</v>
      </c>
      <c r="K36" s="10">
        <f>'Pitching by Month'!L48</f>
        <v>4</v>
      </c>
      <c r="L36" s="10">
        <f>'Pitching by Month'!M48</f>
        <v>0</v>
      </c>
      <c r="M36" s="10">
        <f>'Pitching by Month'!N48</f>
        <v>1</v>
      </c>
      <c r="N36" s="10">
        <f>'Pitching by Month'!O48</f>
        <v>0</v>
      </c>
      <c r="O36" s="10">
        <f>'Pitching by Month'!P48</f>
        <v>0</v>
      </c>
      <c r="P36" s="10">
        <f>'Pitching by Month'!Q48</f>
        <v>0</v>
      </c>
      <c r="Q36" s="14">
        <f t="shared" si="13"/>
        <v>15.75</v>
      </c>
      <c r="R36" s="21">
        <f t="shared" si="14"/>
        <v>4.5</v>
      </c>
      <c r="T36" s="10"/>
      <c r="U36" s="10"/>
      <c r="V36" s="10"/>
      <c r="W36" s="10"/>
      <c r="X36" s="10"/>
    </row>
    <row r="37" spans="2:24" x14ac:dyDescent="0.25">
      <c r="B37" s="108" t="s">
        <v>107</v>
      </c>
      <c r="C37" s="10">
        <f>'Pitching by Month'!D63</f>
        <v>3</v>
      </c>
      <c r="D37" s="10">
        <f>'Pitching by Month'!E63</f>
        <v>0</v>
      </c>
      <c r="E37" s="10">
        <f>'Pitching by Month'!F63</f>
        <v>0</v>
      </c>
      <c r="F37" s="10">
        <f>'Pitching by Month'!G63</f>
        <v>6</v>
      </c>
      <c r="G37" s="10">
        <f>'Pitching by Month'!H63</f>
        <v>6</v>
      </c>
      <c r="H37" s="10">
        <f>'Pitching by Month'!I63</f>
        <v>11</v>
      </c>
      <c r="I37" s="10">
        <f>'Pitching by Month'!J63</f>
        <v>0</v>
      </c>
      <c r="J37" s="10">
        <f>'Pitching by Month'!K63</f>
        <v>5</v>
      </c>
      <c r="K37" s="10">
        <f>'Pitching by Month'!L63</f>
        <v>2</v>
      </c>
      <c r="L37" s="10">
        <f>'Pitching by Month'!M63</f>
        <v>0</v>
      </c>
      <c r="M37" s="10">
        <f>'Pitching by Month'!N63</f>
        <v>3</v>
      </c>
      <c r="N37" s="10">
        <f>'Pitching by Month'!O63</f>
        <v>0</v>
      </c>
      <c r="O37" s="10">
        <f>'Pitching by Month'!P63</f>
        <v>0</v>
      </c>
      <c r="P37" s="10">
        <f>'Pitching by Month'!Q63</f>
        <v>0</v>
      </c>
      <c r="Q37" s="14">
        <f t="shared" si="13"/>
        <v>7</v>
      </c>
      <c r="R37" s="21">
        <f t="shared" si="14"/>
        <v>2.1666666666666665</v>
      </c>
      <c r="T37" s="10"/>
      <c r="U37" s="10"/>
      <c r="V37" s="10"/>
      <c r="W37" s="10"/>
      <c r="X37" s="10"/>
    </row>
    <row r="38" spans="2:24" x14ac:dyDescent="0.25">
      <c r="B38" s="108" t="s">
        <v>21</v>
      </c>
      <c r="C38" s="10">
        <f>'Pitching by Month'!D80</f>
        <v>3</v>
      </c>
      <c r="D38" s="10">
        <f>'Pitching by Month'!E80</f>
        <v>3</v>
      </c>
      <c r="E38" s="10">
        <f>'Pitching by Month'!F80</f>
        <v>2</v>
      </c>
      <c r="F38" s="10">
        <f>'Pitching by Month'!G80</f>
        <v>16</v>
      </c>
      <c r="G38" s="10">
        <f>'Pitching by Month'!H80</f>
        <v>8</v>
      </c>
      <c r="H38" s="10">
        <f>'Pitching by Month'!I80</f>
        <v>16</v>
      </c>
      <c r="I38" s="10">
        <f>'Pitching by Month'!J80</f>
        <v>0</v>
      </c>
      <c r="J38" s="10">
        <f>'Pitching by Month'!K80</f>
        <v>17</v>
      </c>
      <c r="K38" s="10">
        <f>'Pitching by Month'!L80</f>
        <v>3</v>
      </c>
      <c r="L38" s="10">
        <f>'Pitching by Month'!M80</f>
        <v>4</v>
      </c>
      <c r="M38" s="10">
        <f>'Pitching by Month'!N80</f>
        <v>0</v>
      </c>
      <c r="N38" s="10">
        <f>'Pitching by Month'!O80</f>
        <v>3</v>
      </c>
      <c r="O38" s="10">
        <f>'Pitching by Month'!P80</f>
        <v>0</v>
      </c>
      <c r="P38" s="10">
        <f>'Pitching by Month'!Q80</f>
        <v>0</v>
      </c>
      <c r="Q38" s="14">
        <f t="shared" si="13"/>
        <v>3.5</v>
      </c>
      <c r="R38" s="21">
        <f t="shared" si="14"/>
        <v>1.1875</v>
      </c>
      <c r="T38" s="10"/>
      <c r="U38" s="10"/>
      <c r="V38" s="10"/>
      <c r="W38" s="10"/>
      <c r="X38" s="10"/>
    </row>
    <row r="39" spans="2:24" x14ac:dyDescent="0.25">
      <c r="B39" s="108" t="s">
        <v>53</v>
      </c>
      <c r="C39" s="10">
        <f>'Pitching by Month'!D110</f>
        <v>4</v>
      </c>
      <c r="D39" s="10">
        <f>'Pitching by Month'!E110</f>
        <v>4</v>
      </c>
      <c r="E39" s="10">
        <f>'Pitching by Month'!F110</f>
        <v>3</v>
      </c>
      <c r="F39" s="10">
        <f>'Pitching by Month'!G110</f>
        <v>22</v>
      </c>
      <c r="G39" s="10">
        <f>'Pitching by Month'!H110</f>
        <v>12</v>
      </c>
      <c r="H39" s="10">
        <f>'Pitching by Month'!I110</f>
        <v>25</v>
      </c>
      <c r="I39" s="10">
        <f>'Pitching by Month'!J110</f>
        <v>1</v>
      </c>
      <c r="J39" s="10">
        <f>'Pitching by Month'!K110</f>
        <v>28</v>
      </c>
      <c r="K39" s="10">
        <f>'Pitching by Month'!L110</f>
        <v>9</v>
      </c>
      <c r="L39" s="10">
        <f>'Pitching by Month'!M110</f>
        <v>1</v>
      </c>
      <c r="M39" s="10">
        <f>'Pitching by Month'!N110</f>
        <v>5</v>
      </c>
      <c r="N39" s="10">
        <f>'Pitching by Month'!O110</f>
        <v>3</v>
      </c>
      <c r="O39" s="10">
        <f>'Pitching by Month'!P110</f>
        <v>1</v>
      </c>
      <c r="P39" s="10">
        <f>'Pitching by Month'!Q110</f>
        <v>0</v>
      </c>
      <c r="Q39" s="14">
        <f t="shared" si="13"/>
        <v>3.8181818181818183</v>
      </c>
      <c r="R39" s="21">
        <f t="shared" si="14"/>
        <v>1.5454545454545454</v>
      </c>
      <c r="T39" s="10"/>
      <c r="U39" s="10"/>
      <c r="V39" s="10"/>
      <c r="W39" s="10"/>
      <c r="X39" s="10"/>
    </row>
    <row r="40" spans="2:24" x14ac:dyDescent="0.25">
      <c r="B40" s="107" t="s">
        <v>17</v>
      </c>
      <c r="C40" s="10">
        <f>'Pitching by Month'!D165</f>
        <v>2</v>
      </c>
      <c r="D40" s="10">
        <f>'Pitching by Month'!E165</f>
        <v>0</v>
      </c>
      <c r="E40" s="10">
        <f>'Pitching by Month'!F165</f>
        <v>0</v>
      </c>
      <c r="F40" s="14">
        <f>'Pitching by Month'!G165</f>
        <v>3.6666666666666665</v>
      </c>
      <c r="G40" s="10">
        <f>'Pitching by Month'!H165</f>
        <v>3</v>
      </c>
      <c r="H40" s="10">
        <f>'Pitching by Month'!I165</f>
        <v>3</v>
      </c>
      <c r="I40" s="10">
        <f>'Pitching by Month'!J165</f>
        <v>0</v>
      </c>
      <c r="J40" s="10">
        <f>'Pitching by Month'!K165</f>
        <v>2</v>
      </c>
      <c r="K40" s="10">
        <f>'Pitching by Month'!L165</f>
        <v>2</v>
      </c>
      <c r="L40" s="10">
        <f>'Pitching by Month'!M165</f>
        <v>1</v>
      </c>
      <c r="M40" s="10">
        <f>'Pitching by Month'!N165</f>
        <v>0</v>
      </c>
      <c r="N40" s="10">
        <f>'Pitching by Month'!O165</f>
        <v>0</v>
      </c>
      <c r="O40" s="10">
        <f>'Pitching by Month'!P165</f>
        <v>0</v>
      </c>
      <c r="P40" s="10">
        <f>'Pitching by Month'!Q165</f>
        <v>0</v>
      </c>
      <c r="Q40" s="14">
        <f t="shared" si="13"/>
        <v>5.7272727272727275</v>
      </c>
      <c r="R40" s="21">
        <f t="shared" si="14"/>
        <v>1.3636363636363638</v>
      </c>
      <c r="T40" s="10"/>
      <c r="U40" s="10"/>
      <c r="V40" s="10"/>
      <c r="W40" s="10"/>
      <c r="X40" s="10"/>
    </row>
    <row r="41" spans="2:24" x14ac:dyDescent="0.25">
      <c r="B41" s="108" t="s">
        <v>97</v>
      </c>
      <c r="C41" s="10">
        <f>'Pitching by Month'!D183</f>
        <v>4</v>
      </c>
      <c r="D41" s="10">
        <f>'Pitching by Month'!E183</f>
        <v>4</v>
      </c>
      <c r="E41" s="10">
        <f>'Pitching by Month'!F183</f>
        <v>1</v>
      </c>
      <c r="F41" s="14">
        <f>'Pitching by Month'!G183</f>
        <v>20.326666666666668</v>
      </c>
      <c r="G41" s="10">
        <f>'Pitching by Month'!H183</f>
        <v>10</v>
      </c>
      <c r="H41" s="10">
        <f>'Pitching by Month'!I183</f>
        <v>28</v>
      </c>
      <c r="I41" s="10">
        <f>'Pitching by Month'!J183</f>
        <v>1</v>
      </c>
      <c r="J41" s="10">
        <f>'Pitching by Month'!K183</f>
        <v>7</v>
      </c>
      <c r="K41" s="10">
        <f>'Pitching by Month'!L183</f>
        <v>6</v>
      </c>
      <c r="L41" s="10">
        <f>'Pitching by Month'!M183</f>
        <v>3</v>
      </c>
      <c r="M41" s="10">
        <f>'Pitching by Month'!N183</f>
        <v>2</v>
      </c>
      <c r="N41" s="10">
        <f>'Pitching by Month'!O183</f>
        <v>0</v>
      </c>
      <c r="O41" s="10">
        <f>'Pitching by Month'!P183</f>
        <v>3</v>
      </c>
      <c r="P41" s="10">
        <f>'Pitching by Month'!Q183</f>
        <v>0</v>
      </c>
      <c r="Q41" s="14">
        <f>G41*7/F41</f>
        <v>3.4437520498524106</v>
      </c>
      <c r="R41" s="21">
        <f t="shared" ref="R41" si="15">(H41+K41)/F41</f>
        <v>1.6726795670711707</v>
      </c>
      <c r="T41" s="10"/>
      <c r="U41" s="10"/>
      <c r="V41" s="10"/>
      <c r="W41" s="10"/>
      <c r="X41" s="10"/>
    </row>
    <row r="42" spans="2:24" x14ac:dyDescent="0.25">
      <c r="B42" s="108" t="s">
        <v>109</v>
      </c>
      <c r="C42" s="10"/>
      <c r="D42" s="10"/>
      <c r="E42" s="10"/>
      <c r="F42" s="13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4"/>
      <c r="R42" s="21"/>
      <c r="T42" s="10"/>
      <c r="U42" s="10"/>
      <c r="V42" s="10"/>
      <c r="W42" s="10"/>
      <c r="X42" s="10"/>
    </row>
    <row r="43" spans="2:24" x14ac:dyDescent="0.25">
      <c r="B43" s="108" t="s">
        <v>115</v>
      </c>
      <c r="C43" s="10"/>
      <c r="D43" s="10"/>
      <c r="E43" s="10"/>
      <c r="F43" s="13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4"/>
      <c r="R43" s="21"/>
      <c r="T43" s="10"/>
      <c r="U43" s="10"/>
      <c r="V43" s="10"/>
      <c r="W43" s="10"/>
      <c r="X43" s="10"/>
    </row>
    <row r="44" spans="2:24" x14ac:dyDescent="0.25">
      <c r="B44" s="108" t="s">
        <v>20</v>
      </c>
      <c r="C44" s="10"/>
      <c r="D44" s="10"/>
      <c r="E44" s="10"/>
      <c r="F44" s="13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4"/>
      <c r="R44" s="21"/>
      <c r="T44" s="10"/>
      <c r="U44" s="10"/>
      <c r="V44" s="10"/>
      <c r="W44" s="10"/>
      <c r="X44" s="10"/>
    </row>
    <row r="45" spans="2:24" x14ac:dyDescent="0.25">
      <c r="B45" s="108" t="s">
        <v>7</v>
      </c>
      <c r="C45" s="10"/>
      <c r="D45" s="10"/>
      <c r="E45" s="10"/>
      <c r="F45" s="13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4"/>
      <c r="R45" s="21"/>
      <c r="T45" s="10"/>
      <c r="U45" s="10"/>
      <c r="V45" s="10"/>
      <c r="W45" s="10"/>
      <c r="X45" s="10"/>
    </row>
    <row r="46" spans="2:24" ht="15.75" thickBot="1" x14ac:dyDescent="0.3">
      <c r="B46" s="113" t="s">
        <v>54</v>
      </c>
      <c r="C46" s="118">
        <f>SUM(C34:C45)</f>
        <v>25</v>
      </c>
      <c r="D46" s="118">
        <f t="shared" ref="D46:P46" si="16">SUM(D34:D45)</f>
        <v>17</v>
      </c>
      <c r="E46" s="118">
        <f t="shared" si="16"/>
        <v>9</v>
      </c>
      <c r="F46" s="118">
        <f t="shared" si="16"/>
        <v>101.66</v>
      </c>
      <c r="G46" s="118">
        <f t="shared" si="16"/>
        <v>68</v>
      </c>
      <c r="H46" s="118">
        <f t="shared" si="16"/>
        <v>127</v>
      </c>
      <c r="I46" s="118">
        <f t="shared" si="16"/>
        <v>6</v>
      </c>
      <c r="J46" s="118">
        <f t="shared" si="16"/>
        <v>95</v>
      </c>
      <c r="K46" s="118">
        <f t="shared" si="16"/>
        <v>35</v>
      </c>
      <c r="L46" s="118">
        <f t="shared" si="16"/>
        <v>11</v>
      </c>
      <c r="M46" s="118">
        <f t="shared" si="16"/>
        <v>11</v>
      </c>
      <c r="N46" s="118">
        <f t="shared" si="16"/>
        <v>8</v>
      </c>
      <c r="O46" s="118">
        <f t="shared" si="16"/>
        <v>7</v>
      </c>
      <c r="P46" s="118">
        <f t="shared" si="16"/>
        <v>0</v>
      </c>
      <c r="Q46" s="119">
        <f>G46*7/F46</f>
        <v>4.6822742474916392</v>
      </c>
      <c r="R46" s="117">
        <f t="shared" ref="R46" si="17">(H46+K46)/F46</f>
        <v>1.593547117843793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08DC0-E5E3-4AE3-89B5-A964E1C34BBE}">
  <dimension ref="A2:Z48"/>
  <sheetViews>
    <sheetView showGridLines="0" topLeftCell="A18" workbookViewId="0">
      <selection activeCell="P9" sqref="P9"/>
    </sheetView>
  </sheetViews>
  <sheetFormatPr defaultRowHeight="15" x14ac:dyDescent="0.25"/>
  <cols>
    <col min="1" max="1" width="4.42578125" customWidth="1"/>
    <col min="2" max="2" width="19.42578125" bestFit="1" customWidth="1"/>
    <col min="3" max="5" width="4.28515625" bestFit="1" customWidth="1"/>
    <col min="6" max="6" width="7.7109375" customWidth="1"/>
    <col min="7" max="8" width="4.28515625" bestFit="1" customWidth="1"/>
    <col min="9" max="9" width="3.42578125" bestFit="1" customWidth="1"/>
    <col min="10" max="11" width="4" bestFit="1" customWidth="1"/>
    <col min="12" max="13" width="4.28515625" bestFit="1" customWidth="1"/>
    <col min="14" max="14" width="4.140625" bestFit="1" customWidth="1"/>
    <col min="15" max="15" width="4.28515625" bestFit="1" customWidth="1"/>
    <col min="16" max="16" width="4.85546875" bestFit="1" customWidth="1"/>
    <col min="17" max="17" width="5.42578125" customWidth="1"/>
    <col min="18" max="18" width="8.42578125" customWidth="1"/>
    <col min="19" max="20" width="3.28515625" bestFit="1" customWidth="1"/>
    <col min="21" max="24" width="7.7109375" bestFit="1" customWidth="1"/>
    <col min="25" max="25" width="2.7109375" customWidth="1"/>
    <col min="27" max="27" width="19.140625" bestFit="1" customWidth="1"/>
    <col min="28" max="28" width="3.140625" bestFit="1" customWidth="1"/>
    <col min="29" max="29" width="3.5703125" bestFit="1" customWidth="1"/>
    <col min="30" max="30" width="3.7109375" bestFit="1" customWidth="1"/>
    <col min="31" max="31" width="6.42578125" bestFit="1" customWidth="1"/>
    <col min="32" max="32" width="4.140625" bestFit="1" customWidth="1"/>
    <col min="33" max="33" width="4.5703125" bestFit="1" customWidth="1"/>
    <col min="34" max="34" width="3.5703125" bestFit="1" customWidth="1"/>
    <col min="35" max="36" width="4.140625" bestFit="1" customWidth="1"/>
    <col min="37" max="37" width="4.7109375" bestFit="1" customWidth="1"/>
    <col min="38" max="38" width="4.28515625" bestFit="1" customWidth="1"/>
    <col min="39" max="39" width="5.42578125" bestFit="1" customWidth="1"/>
    <col min="40" max="40" width="4.7109375" bestFit="1" customWidth="1"/>
    <col min="41" max="41" width="3.140625" bestFit="1" customWidth="1"/>
    <col min="42" max="43" width="7.7109375" bestFit="1" customWidth="1"/>
  </cols>
  <sheetData>
    <row r="2" spans="1:26" ht="21" x14ac:dyDescent="0.35">
      <c r="G2" s="64" t="s">
        <v>184</v>
      </c>
    </row>
    <row r="3" spans="1:26" ht="15.75" thickBot="1" x14ac:dyDescent="0.3">
      <c r="B3" s="3" t="s">
        <v>106</v>
      </c>
    </row>
    <row r="4" spans="1:26" x14ac:dyDescent="0.25">
      <c r="B4" s="109" t="s">
        <v>15</v>
      </c>
      <c r="C4" s="34" t="s">
        <v>39</v>
      </c>
      <c r="D4" s="34" t="s">
        <v>40</v>
      </c>
      <c r="E4" s="34" t="s">
        <v>0</v>
      </c>
      <c r="F4" s="34" t="s">
        <v>1</v>
      </c>
      <c r="G4" s="34" t="s">
        <v>2</v>
      </c>
      <c r="H4" s="34" t="s">
        <v>8</v>
      </c>
      <c r="I4" s="34" t="s">
        <v>10</v>
      </c>
      <c r="J4" s="34" t="s">
        <v>41</v>
      </c>
      <c r="K4" s="34" t="s">
        <v>42</v>
      </c>
      <c r="L4" s="34" t="s">
        <v>3</v>
      </c>
      <c r="M4" s="34" t="s">
        <v>4</v>
      </c>
      <c r="N4" s="34" t="s">
        <v>43</v>
      </c>
      <c r="O4" s="34" t="s">
        <v>5</v>
      </c>
      <c r="P4" s="34" t="s">
        <v>44</v>
      </c>
      <c r="Q4" s="34" t="s">
        <v>45</v>
      </c>
      <c r="R4" s="34" t="s">
        <v>46</v>
      </c>
      <c r="S4" s="34" t="s">
        <v>47</v>
      </c>
      <c r="T4" s="34" t="s">
        <v>48</v>
      </c>
      <c r="U4" s="34" t="s">
        <v>49</v>
      </c>
      <c r="V4" s="34" t="s">
        <v>50</v>
      </c>
      <c r="W4" s="34" t="s">
        <v>51</v>
      </c>
      <c r="X4" s="61" t="s">
        <v>52</v>
      </c>
      <c r="Y4" s="5"/>
      <c r="Z4" s="5"/>
    </row>
    <row r="5" spans="1:26" x14ac:dyDescent="0.25">
      <c r="A5" s="3">
        <v>2</v>
      </c>
      <c r="B5" s="70" t="s">
        <v>12</v>
      </c>
      <c r="C5" s="10">
        <f>'Batting by month'!D27</f>
        <v>18</v>
      </c>
      <c r="D5" s="10">
        <f>'Batting by month'!E27</f>
        <v>73</v>
      </c>
      <c r="E5" s="10">
        <f>'Batting by month'!F27</f>
        <v>61</v>
      </c>
      <c r="F5" s="10">
        <f>'Batting by month'!G27</f>
        <v>17</v>
      </c>
      <c r="G5" s="10">
        <f>'Batting by month'!H27</f>
        <v>20</v>
      </c>
      <c r="H5" s="10">
        <f>'Batting by month'!I27</f>
        <v>15</v>
      </c>
      <c r="I5" s="10">
        <f>'Batting by month'!J27</f>
        <v>4</v>
      </c>
      <c r="J5" s="10">
        <f>'Batting by month'!K27</f>
        <v>1</v>
      </c>
      <c r="K5" s="10">
        <f>'Batting by month'!L27</f>
        <v>0</v>
      </c>
      <c r="L5" s="10">
        <f>'Batting by month'!M27</f>
        <v>15</v>
      </c>
      <c r="M5" s="10">
        <f>'Batting by month'!N27</f>
        <v>6</v>
      </c>
      <c r="N5" s="10">
        <f>'Batting by month'!O27</f>
        <v>2</v>
      </c>
      <c r="O5" s="10">
        <f>'Batting by month'!P27</f>
        <v>16</v>
      </c>
      <c r="P5" s="10">
        <f>'Batting by month'!Q27</f>
        <v>5</v>
      </c>
      <c r="Q5" s="10">
        <f>'Batting by month'!R27</f>
        <v>2</v>
      </c>
      <c r="R5" s="10">
        <f>'Batting by month'!S27</f>
        <v>2</v>
      </c>
      <c r="S5" s="10">
        <f>'Batting by month'!T27</f>
        <v>6</v>
      </c>
      <c r="T5" s="10">
        <f>'Batting by month'!U27</f>
        <v>0</v>
      </c>
      <c r="U5" s="150">
        <f t="shared" ref="U5:U28" si="0">(G5+M5+P5)/(E5+M5+P5+N5)</f>
        <v>0.41891891891891891</v>
      </c>
      <c r="V5" s="150">
        <f t="shared" ref="V5:V28" si="1">(H5+I5*2+J5*3+K5*4)/E5</f>
        <v>0.42622950819672129</v>
      </c>
      <c r="W5" s="150">
        <f t="shared" ref="W5:W28" si="2">U5+V5</f>
        <v>0.8451484271156402</v>
      </c>
      <c r="X5" s="151">
        <f t="shared" ref="X5:X28" si="3">G5/E5</f>
        <v>0.32786885245901637</v>
      </c>
    </row>
    <row r="6" spans="1:26" x14ac:dyDescent="0.25">
      <c r="A6" s="3">
        <v>13</v>
      </c>
      <c r="B6" s="70" t="s">
        <v>53</v>
      </c>
      <c r="C6" s="10">
        <f>'Batting by month'!D203</f>
        <v>14</v>
      </c>
      <c r="D6" s="10">
        <f>'Batting by month'!E203</f>
        <v>55</v>
      </c>
      <c r="E6" s="10">
        <f>'Batting by month'!F203</f>
        <v>49</v>
      </c>
      <c r="F6" s="10">
        <f>'Batting by month'!G203</f>
        <v>12</v>
      </c>
      <c r="G6" s="10">
        <f>'Batting by month'!H203</f>
        <v>15</v>
      </c>
      <c r="H6" s="10">
        <f>'Batting by month'!I203</f>
        <v>11</v>
      </c>
      <c r="I6" s="10">
        <f>'Batting by month'!J203</f>
        <v>3</v>
      </c>
      <c r="J6" s="10">
        <f>'Batting by month'!K203</f>
        <v>0</v>
      </c>
      <c r="K6" s="10">
        <f>'Batting by month'!L203</f>
        <v>1</v>
      </c>
      <c r="L6" s="10">
        <f>'Batting by month'!M203</f>
        <v>5</v>
      </c>
      <c r="M6" s="10">
        <f>'Batting by month'!N203</f>
        <v>4</v>
      </c>
      <c r="N6" s="10">
        <f>'Batting by month'!O203</f>
        <v>0</v>
      </c>
      <c r="O6" s="10">
        <f>'Batting by month'!P203</f>
        <v>14</v>
      </c>
      <c r="P6" s="10">
        <f>'Batting by month'!Q203</f>
        <v>2</v>
      </c>
      <c r="Q6" s="10">
        <f>'Batting by month'!R203</f>
        <v>4</v>
      </c>
      <c r="R6" s="10">
        <f>'Batting by month'!S203</f>
        <v>0</v>
      </c>
      <c r="S6" s="10">
        <f>'Batting by month'!T203</f>
        <v>2</v>
      </c>
      <c r="T6" s="10">
        <f>'Batting by month'!U203</f>
        <v>0</v>
      </c>
      <c r="U6" s="32">
        <f t="shared" si="0"/>
        <v>0.38181818181818183</v>
      </c>
      <c r="V6" s="32">
        <f t="shared" si="1"/>
        <v>0.42857142857142855</v>
      </c>
      <c r="W6" s="32">
        <f t="shared" si="2"/>
        <v>0.81038961038961044</v>
      </c>
      <c r="X6" s="142">
        <f t="shared" si="3"/>
        <v>0.30612244897959184</v>
      </c>
    </row>
    <row r="7" spans="1:26" x14ac:dyDescent="0.25">
      <c r="A7" s="3">
        <v>10</v>
      </c>
      <c r="B7" s="70" t="s">
        <v>6</v>
      </c>
      <c r="C7" s="10">
        <f>'Batting by month'!D143</f>
        <v>12</v>
      </c>
      <c r="D7" s="10">
        <f>'Batting by month'!E143</f>
        <v>55</v>
      </c>
      <c r="E7" s="10">
        <f>'Batting by month'!F143</f>
        <v>47</v>
      </c>
      <c r="F7" s="10">
        <f>'Batting by month'!G143</f>
        <v>11</v>
      </c>
      <c r="G7" s="10">
        <f>'Batting by month'!H143</f>
        <v>17</v>
      </c>
      <c r="H7" s="10">
        <f>'Batting by month'!I143</f>
        <v>15</v>
      </c>
      <c r="I7" s="10">
        <f>'Batting by month'!J143</f>
        <v>2</v>
      </c>
      <c r="J7" s="10">
        <f>'Batting by month'!K143</f>
        <v>0</v>
      </c>
      <c r="K7" s="10">
        <f>'Batting by month'!L143</f>
        <v>0</v>
      </c>
      <c r="L7" s="10">
        <f>'Batting by month'!M143</f>
        <v>10</v>
      </c>
      <c r="M7" s="10">
        <f>'Batting by month'!N143</f>
        <v>6</v>
      </c>
      <c r="N7" s="10">
        <f>'Batting by month'!O143</f>
        <v>0</v>
      </c>
      <c r="O7" s="10">
        <f>'Batting by month'!P143</f>
        <v>4</v>
      </c>
      <c r="P7" s="10">
        <f>'Batting by month'!Q143</f>
        <v>2</v>
      </c>
      <c r="Q7" s="10">
        <f>'Batting by month'!R143</f>
        <v>2</v>
      </c>
      <c r="R7" s="10">
        <f>'Batting by month'!S143</f>
        <v>4</v>
      </c>
      <c r="S7" s="10">
        <f>'Batting by month'!T143</f>
        <v>0</v>
      </c>
      <c r="T7" s="10">
        <f>'Batting by month'!U143</f>
        <v>0</v>
      </c>
      <c r="U7" s="32">
        <f t="shared" si="0"/>
        <v>0.45454545454545453</v>
      </c>
      <c r="V7" s="32">
        <f t="shared" si="1"/>
        <v>0.40425531914893614</v>
      </c>
      <c r="W7" s="32">
        <f t="shared" si="2"/>
        <v>0.85880077369439067</v>
      </c>
      <c r="X7" s="142">
        <f t="shared" si="3"/>
        <v>0.36170212765957449</v>
      </c>
    </row>
    <row r="8" spans="1:26" x14ac:dyDescent="0.25">
      <c r="A8" s="3">
        <v>1</v>
      </c>
      <c r="B8" s="70" t="s">
        <v>14</v>
      </c>
      <c r="C8" s="10">
        <f>'Batting by month'!D9</f>
        <v>15</v>
      </c>
      <c r="D8" s="10">
        <f>'Batting by month'!E9</f>
        <v>56</v>
      </c>
      <c r="E8" s="10">
        <f>'Batting by month'!F9</f>
        <v>46</v>
      </c>
      <c r="F8" s="10">
        <f>'Batting by month'!G9</f>
        <v>13</v>
      </c>
      <c r="G8" s="10">
        <f>'Batting by month'!H9</f>
        <v>18</v>
      </c>
      <c r="H8" s="10">
        <f>'Batting by month'!I9</f>
        <v>15</v>
      </c>
      <c r="I8" s="10">
        <f>'Batting by month'!J9</f>
        <v>3</v>
      </c>
      <c r="J8" s="10">
        <f>'Batting by month'!K9</f>
        <v>0</v>
      </c>
      <c r="K8" s="10">
        <f>'Batting by month'!L9</f>
        <v>0</v>
      </c>
      <c r="L8" s="10">
        <f>'Batting by month'!M9</f>
        <v>10</v>
      </c>
      <c r="M8" s="10">
        <f>'Batting by month'!N9</f>
        <v>9</v>
      </c>
      <c r="N8" s="10">
        <f>'Batting by month'!O9</f>
        <v>0</v>
      </c>
      <c r="O8" s="10">
        <f>'Batting by month'!P9</f>
        <v>9</v>
      </c>
      <c r="P8" s="10">
        <f>'Batting by month'!Q9</f>
        <v>1</v>
      </c>
      <c r="Q8" s="10">
        <f>'Batting by month'!R9</f>
        <v>2</v>
      </c>
      <c r="R8" s="10">
        <f>'Batting by month'!S9</f>
        <v>3</v>
      </c>
      <c r="S8" s="10">
        <f>'Batting by month'!T9</f>
        <v>3</v>
      </c>
      <c r="T8" s="10">
        <f>'Batting by month'!U9</f>
        <v>0</v>
      </c>
      <c r="U8" s="150">
        <f t="shared" si="0"/>
        <v>0.5</v>
      </c>
      <c r="V8" s="150">
        <f t="shared" si="1"/>
        <v>0.45652173913043476</v>
      </c>
      <c r="W8" s="150">
        <f t="shared" si="2"/>
        <v>0.95652173913043481</v>
      </c>
      <c r="X8" s="151">
        <f t="shared" si="3"/>
        <v>0.39130434782608697</v>
      </c>
    </row>
    <row r="9" spans="1:26" x14ac:dyDescent="0.25">
      <c r="A9" s="3">
        <v>14</v>
      </c>
      <c r="B9" s="70" t="s">
        <v>66</v>
      </c>
      <c r="C9" s="10">
        <f>'Batting by month'!D221</f>
        <v>16</v>
      </c>
      <c r="D9" s="10">
        <f>'Batting by month'!E221</f>
        <v>52</v>
      </c>
      <c r="E9" s="10">
        <f>'Batting by month'!F221</f>
        <v>44</v>
      </c>
      <c r="F9" s="10">
        <f>'Batting by month'!G221</f>
        <v>10</v>
      </c>
      <c r="G9" s="10">
        <f>'Batting by month'!H221</f>
        <v>15</v>
      </c>
      <c r="H9" s="10">
        <f>'Batting by month'!I221</f>
        <v>12</v>
      </c>
      <c r="I9" s="10">
        <f>'Batting by month'!J221</f>
        <v>2</v>
      </c>
      <c r="J9" s="10">
        <f>'Batting by month'!K221</f>
        <v>1</v>
      </c>
      <c r="K9" s="10">
        <f>'Batting by month'!L221</f>
        <v>0</v>
      </c>
      <c r="L9" s="10">
        <f>'Batting by month'!M221</f>
        <v>8</v>
      </c>
      <c r="M9" s="10">
        <f>'Batting by month'!N221</f>
        <v>7</v>
      </c>
      <c r="N9" s="10">
        <f>'Batting by month'!O221</f>
        <v>0</v>
      </c>
      <c r="O9" s="10">
        <f>'Batting by month'!P221</f>
        <v>13</v>
      </c>
      <c r="P9" s="10">
        <f>'Batting by month'!Q221</f>
        <v>1</v>
      </c>
      <c r="Q9" s="10">
        <f>'Batting by month'!R221</f>
        <v>3</v>
      </c>
      <c r="R9" s="10">
        <f>'Batting by month'!S221</f>
        <v>2</v>
      </c>
      <c r="S9" s="10">
        <f>'Batting by month'!T221</f>
        <v>2</v>
      </c>
      <c r="T9" s="10">
        <f>'Batting by month'!U221</f>
        <v>0</v>
      </c>
      <c r="U9" s="32">
        <f t="shared" si="0"/>
        <v>0.44230769230769229</v>
      </c>
      <c r="V9" s="32">
        <f t="shared" si="1"/>
        <v>0.43181818181818182</v>
      </c>
      <c r="W9" s="32">
        <f t="shared" si="2"/>
        <v>0.87412587412587417</v>
      </c>
      <c r="X9" s="142">
        <f t="shared" si="3"/>
        <v>0.34090909090909088</v>
      </c>
    </row>
    <row r="10" spans="1:26" x14ac:dyDescent="0.25">
      <c r="A10" s="3">
        <v>3</v>
      </c>
      <c r="B10" s="70" t="s">
        <v>13</v>
      </c>
      <c r="C10" s="10">
        <f>'Batting by month'!D45</f>
        <v>15</v>
      </c>
      <c r="D10" s="10">
        <f>'Batting by month'!E45</f>
        <v>51</v>
      </c>
      <c r="E10" s="10">
        <f>'Batting by month'!F45</f>
        <v>43</v>
      </c>
      <c r="F10" s="10">
        <f>'Batting by month'!G45</f>
        <v>3</v>
      </c>
      <c r="G10" s="10">
        <f>'Batting by month'!H45</f>
        <v>10</v>
      </c>
      <c r="H10" s="10">
        <f>'Batting by month'!I45</f>
        <v>9</v>
      </c>
      <c r="I10" s="10">
        <f>'Batting by month'!J45</f>
        <v>2</v>
      </c>
      <c r="J10" s="10">
        <f>'Batting by month'!K45</f>
        <v>0</v>
      </c>
      <c r="K10" s="10">
        <f>'Batting by month'!L45</f>
        <v>0</v>
      </c>
      <c r="L10" s="10">
        <f>'Batting by month'!M45</f>
        <v>6</v>
      </c>
      <c r="M10" s="10">
        <f>'Batting by month'!N45</f>
        <v>4</v>
      </c>
      <c r="N10" s="10">
        <f>'Batting by month'!O45</f>
        <v>1</v>
      </c>
      <c r="O10" s="10">
        <f>'Batting by month'!P45</f>
        <v>5</v>
      </c>
      <c r="P10" s="10">
        <f>'Batting by month'!Q45</f>
        <v>2</v>
      </c>
      <c r="Q10" s="10">
        <f>'Batting by month'!R45</f>
        <v>3</v>
      </c>
      <c r="R10" s="10">
        <f>'Batting by month'!S45</f>
        <v>3</v>
      </c>
      <c r="S10" s="10">
        <f>'Batting by month'!T45</f>
        <v>5</v>
      </c>
      <c r="T10" s="10">
        <f>'Batting by month'!U45</f>
        <v>1</v>
      </c>
      <c r="U10" s="150">
        <f t="shared" si="0"/>
        <v>0.32</v>
      </c>
      <c r="V10" s="150">
        <f t="shared" si="1"/>
        <v>0.30232558139534882</v>
      </c>
      <c r="W10" s="150">
        <f t="shared" si="2"/>
        <v>0.62232558139534877</v>
      </c>
      <c r="X10" s="151">
        <f t="shared" si="3"/>
        <v>0.23255813953488372</v>
      </c>
    </row>
    <row r="11" spans="1:26" x14ac:dyDescent="0.25">
      <c r="A11" s="3">
        <v>4</v>
      </c>
      <c r="B11" s="70" t="s">
        <v>11</v>
      </c>
      <c r="C11" s="10">
        <f>'Batting by month'!D64</f>
        <v>16</v>
      </c>
      <c r="D11" s="10">
        <f>'Batting by month'!E64</f>
        <v>50</v>
      </c>
      <c r="E11" s="10">
        <f>'Batting by month'!F64</f>
        <v>43</v>
      </c>
      <c r="F11" s="10">
        <f>'Batting by month'!G64</f>
        <v>9</v>
      </c>
      <c r="G11" s="10">
        <f>'Batting by month'!H64</f>
        <v>16</v>
      </c>
      <c r="H11" s="10">
        <f>'Batting by month'!I64</f>
        <v>13</v>
      </c>
      <c r="I11" s="10">
        <f>'Batting by month'!J64</f>
        <v>2</v>
      </c>
      <c r="J11" s="10">
        <f>'Batting by month'!K64</f>
        <v>0</v>
      </c>
      <c r="K11" s="10">
        <f>'Batting by month'!L64</f>
        <v>1</v>
      </c>
      <c r="L11" s="10">
        <f>'Batting by month'!M64</f>
        <v>15</v>
      </c>
      <c r="M11" s="10">
        <f>'Batting by month'!N64</f>
        <v>5</v>
      </c>
      <c r="N11" s="10">
        <v>2</v>
      </c>
      <c r="O11" s="10">
        <f>'Batting by month'!P64</f>
        <v>5</v>
      </c>
      <c r="P11" s="10">
        <f>'Batting by month'!Q64</f>
        <v>1</v>
      </c>
      <c r="Q11" s="10">
        <f>'Batting by month'!R64</f>
        <v>3</v>
      </c>
      <c r="R11" s="10">
        <f>'Batting by month'!S64</f>
        <v>4</v>
      </c>
      <c r="S11" s="10">
        <f>'Batting by month'!T64</f>
        <v>1</v>
      </c>
      <c r="T11" s="10">
        <f>'Batting by month'!U64</f>
        <v>0</v>
      </c>
      <c r="U11" s="150">
        <f t="shared" si="0"/>
        <v>0.43137254901960786</v>
      </c>
      <c r="V11" s="150">
        <f t="shared" si="1"/>
        <v>0.48837209302325579</v>
      </c>
      <c r="W11" s="150">
        <f t="shared" si="2"/>
        <v>0.91974464204286366</v>
      </c>
      <c r="X11" s="151">
        <f t="shared" si="3"/>
        <v>0.37209302325581395</v>
      </c>
    </row>
    <row r="12" spans="1:26" x14ac:dyDescent="0.25">
      <c r="A12" s="3">
        <v>17</v>
      </c>
      <c r="B12" s="70" t="s">
        <v>20</v>
      </c>
      <c r="C12" s="10">
        <f>'Batting by month'!D259</f>
        <v>16</v>
      </c>
      <c r="D12" s="10">
        <f>'Batting by month'!E259</f>
        <v>51</v>
      </c>
      <c r="E12" s="10">
        <f>'Batting by month'!F259</f>
        <v>37</v>
      </c>
      <c r="F12" s="10">
        <f>'Batting by month'!G259</f>
        <v>12</v>
      </c>
      <c r="G12" s="10">
        <f>'Batting by month'!H259</f>
        <v>12</v>
      </c>
      <c r="H12" s="10">
        <f>'Batting by month'!I259</f>
        <v>8</v>
      </c>
      <c r="I12" s="10">
        <f>'Batting by month'!J259</f>
        <v>2</v>
      </c>
      <c r="J12" s="10">
        <f>'Batting by month'!K259</f>
        <v>0</v>
      </c>
      <c r="K12" s="10">
        <f>'Batting by month'!L259</f>
        <v>2</v>
      </c>
      <c r="L12" s="10">
        <f>'Batting by month'!M259</f>
        <v>8</v>
      </c>
      <c r="M12" s="10">
        <f>'Batting by month'!N259</f>
        <v>13</v>
      </c>
      <c r="N12" s="10">
        <f>'Batting by month'!O259</f>
        <v>0</v>
      </c>
      <c r="O12" s="10">
        <f>'Batting by month'!P259</f>
        <v>12</v>
      </c>
      <c r="P12" s="10">
        <f>'Batting by month'!Q259</f>
        <v>1</v>
      </c>
      <c r="Q12" s="10">
        <f>'Batting by month'!R259</f>
        <v>0</v>
      </c>
      <c r="R12" s="10">
        <f>'Batting by month'!S259</f>
        <v>0</v>
      </c>
      <c r="S12" s="10">
        <f>'Batting by month'!T259</f>
        <v>1</v>
      </c>
      <c r="T12" s="10">
        <f>'Batting by month'!U259</f>
        <v>0</v>
      </c>
      <c r="U12" s="32">
        <f t="shared" si="0"/>
        <v>0.50980392156862742</v>
      </c>
      <c r="V12" s="32">
        <f t="shared" si="1"/>
        <v>0.54054054054054057</v>
      </c>
      <c r="W12" s="152">
        <f t="shared" si="2"/>
        <v>1.050344462109168</v>
      </c>
      <c r="X12" s="142">
        <f t="shared" si="3"/>
        <v>0.32432432432432434</v>
      </c>
    </row>
    <row r="13" spans="1:26" x14ac:dyDescent="0.25">
      <c r="A13" s="3">
        <v>12</v>
      </c>
      <c r="B13" s="70" t="s">
        <v>22</v>
      </c>
      <c r="C13" s="10">
        <f>'Batting by month'!D185</f>
        <v>13</v>
      </c>
      <c r="D13" s="10">
        <f>'Batting by month'!E185</f>
        <v>44</v>
      </c>
      <c r="E13" s="10">
        <f>'Batting by month'!F185</f>
        <v>33</v>
      </c>
      <c r="F13" s="10">
        <f>'Batting by month'!G185</f>
        <v>9</v>
      </c>
      <c r="G13" s="10">
        <f>'Batting by month'!H185</f>
        <v>9</v>
      </c>
      <c r="H13" s="10">
        <f>'Batting by month'!I185</f>
        <v>5</v>
      </c>
      <c r="I13" s="10">
        <f>'Batting by month'!J185</f>
        <v>2</v>
      </c>
      <c r="J13" s="10">
        <f>'Batting by month'!K185</f>
        <v>0</v>
      </c>
      <c r="K13" s="10">
        <f>'Batting by month'!L185</f>
        <v>2</v>
      </c>
      <c r="L13" s="10">
        <f>'Batting by month'!M185</f>
        <v>10</v>
      </c>
      <c r="M13" s="10">
        <f>'Batting by month'!N185</f>
        <v>8</v>
      </c>
      <c r="N13" s="10">
        <f>'Batting by month'!O185</f>
        <v>0</v>
      </c>
      <c r="O13" s="10">
        <f>'Batting by month'!P185</f>
        <v>12</v>
      </c>
      <c r="P13" s="10">
        <f>'Batting by month'!Q185</f>
        <v>2</v>
      </c>
      <c r="Q13" s="10">
        <f>'Batting by month'!R185</f>
        <v>1</v>
      </c>
      <c r="R13" s="10">
        <f>'Batting by month'!S185</f>
        <v>2</v>
      </c>
      <c r="S13" s="10">
        <f>'Batting by month'!T185</f>
        <v>1</v>
      </c>
      <c r="T13" s="10">
        <f>'Batting by month'!U185</f>
        <v>0</v>
      </c>
      <c r="U13" s="32">
        <f t="shared" si="0"/>
        <v>0.44186046511627908</v>
      </c>
      <c r="V13" s="32">
        <f t="shared" si="1"/>
        <v>0.51515151515151514</v>
      </c>
      <c r="W13" s="32">
        <f t="shared" si="2"/>
        <v>0.95701198026779422</v>
      </c>
      <c r="X13" s="142">
        <f t="shared" si="3"/>
        <v>0.27272727272727271</v>
      </c>
    </row>
    <row r="14" spans="1:26" x14ac:dyDescent="0.25">
      <c r="A14" s="3">
        <v>19</v>
      </c>
      <c r="B14" s="70" t="s">
        <v>108</v>
      </c>
      <c r="C14" s="10">
        <f>'Batting by month'!D296</f>
        <v>16</v>
      </c>
      <c r="D14" s="10">
        <f>'Batting by month'!E296</f>
        <v>45</v>
      </c>
      <c r="E14" s="10">
        <f>'Batting by month'!F296</f>
        <v>27</v>
      </c>
      <c r="F14" s="10">
        <f>'Batting by month'!G296</f>
        <v>10</v>
      </c>
      <c r="G14" s="10">
        <f>'Batting by month'!H296</f>
        <v>5</v>
      </c>
      <c r="H14" s="10">
        <f>'Batting by month'!I296</f>
        <v>5</v>
      </c>
      <c r="I14" s="10">
        <f>'Batting by month'!J296</f>
        <v>0</v>
      </c>
      <c r="J14" s="10">
        <f>'Batting by month'!K296</f>
        <v>0</v>
      </c>
      <c r="K14" s="10">
        <f>'Batting by month'!L296</f>
        <v>0</v>
      </c>
      <c r="L14" s="10">
        <f>'Batting by month'!M296</f>
        <v>4</v>
      </c>
      <c r="M14" s="10">
        <f>'Batting by month'!N296</f>
        <v>17</v>
      </c>
      <c r="N14" s="10">
        <v>0</v>
      </c>
      <c r="O14" s="10">
        <f>'Batting by month'!P296</f>
        <v>10</v>
      </c>
      <c r="P14" s="10">
        <f>'Batting by month'!Q296</f>
        <v>0</v>
      </c>
      <c r="Q14" s="10">
        <f>'Batting by month'!R296</f>
        <v>3</v>
      </c>
      <c r="R14" s="10">
        <f>'Batting by month'!S296</f>
        <v>1</v>
      </c>
      <c r="S14" s="10">
        <f>'Batting by month'!T296</f>
        <v>3</v>
      </c>
      <c r="T14" s="10">
        <f>'Batting by month'!U296</f>
        <v>0</v>
      </c>
      <c r="U14" s="32">
        <f t="shared" si="0"/>
        <v>0.5</v>
      </c>
      <c r="V14" s="32">
        <f t="shared" si="1"/>
        <v>0.18518518518518517</v>
      </c>
      <c r="W14" s="32">
        <f t="shared" si="2"/>
        <v>0.68518518518518512</v>
      </c>
      <c r="X14" s="142">
        <f t="shared" si="3"/>
        <v>0.18518518518518517</v>
      </c>
    </row>
    <row r="15" spans="1:26" x14ac:dyDescent="0.25">
      <c r="A15" s="3">
        <v>24</v>
      </c>
      <c r="B15" s="70" t="s">
        <v>7</v>
      </c>
      <c r="C15" s="38">
        <f>'Batting by month'!D381</f>
        <v>10</v>
      </c>
      <c r="D15" s="38">
        <f>'Batting by month'!E381</f>
        <v>35</v>
      </c>
      <c r="E15" s="38">
        <f>'Batting by month'!F381</f>
        <v>29</v>
      </c>
      <c r="F15" s="38">
        <f>'Batting by month'!G381</f>
        <v>6</v>
      </c>
      <c r="G15" s="38">
        <f>'Batting by month'!H381</f>
        <v>6</v>
      </c>
      <c r="H15" s="38">
        <f>'Batting by month'!I381</f>
        <v>6</v>
      </c>
      <c r="I15" s="38">
        <f>'Batting by month'!J381</f>
        <v>0</v>
      </c>
      <c r="J15" s="38">
        <f>'Batting by month'!K381</f>
        <v>0</v>
      </c>
      <c r="K15" s="38">
        <f>'Batting by month'!L381</f>
        <v>0</v>
      </c>
      <c r="L15" s="38">
        <f>'Batting by month'!M381</f>
        <v>5</v>
      </c>
      <c r="M15" s="38">
        <f>'Batting by month'!N381</f>
        <v>2</v>
      </c>
      <c r="N15" s="38">
        <v>1</v>
      </c>
      <c r="O15" s="38">
        <f>'Batting by month'!P381</f>
        <v>9</v>
      </c>
      <c r="P15" s="38">
        <f>'Batting by month'!Q381</f>
        <v>3</v>
      </c>
      <c r="Q15" s="38">
        <f>'Batting by month'!R381</f>
        <v>0</v>
      </c>
      <c r="R15" s="38">
        <f>'Batting by month'!S381</f>
        <v>1</v>
      </c>
      <c r="S15" s="38">
        <f>'Batting by month'!T381</f>
        <v>4</v>
      </c>
      <c r="T15" s="38">
        <f>'Batting by month'!U381</f>
        <v>0</v>
      </c>
      <c r="U15" s="32">
        <f t="shared" si="0"/>
        <v>0.31428571428571428</v>
      </c>
      <c r="V15" s="32">
        <f t="shared" si="1"/>
        <v>0.20689655172413793</v>
      </c>
      <c r="W15" s="32">
        <f t="shared" si="2"/>
        <v>0.52118226600985218</v>
      </c>
      <c r="X15" s="142">
        <f t="shared" si="3"/>
        <v>0.20689655172413793</v>
      </c>
    </row>
    <row r="16" spans="1:26" x14ac:dyDescent="0.25">
      <c r="A16" s="3">
        <v>15</v>
      </c>
      <c r="B16" s="70" t="s">
        <v>109</v>
      </c>
      <c r="C16" s="10">
        <f>'Batting by month'!D240</f>
        <v>12</v>
      </c>
      <c r="D16" s="10">
        <f>'Batting by month'!E240</f>
        <v>46</v>
      </c>
      <c r="E16" s="10">
        <f>'Batting by month'!F240</f>
        <v>27</v>
      </c>
      <c r="F16" s="10">
        <f>'Batting by month'!G240</f>
        <v>9</v>
      </c>
      <c r="G16" s="10">
        <f>'Batting by month'!H240</f>
        <v>4</v>
      </c>
      <c r="H16" s="10">
        <f>'Batting by month'!I240</f>
        <v>3</v>
      </c>
      <c r="I16" s="10">
        <f>'Batting by month'!J240</f>
        <v>1</v>
      </c>
      <c r="J16" s="10">
        <f>'Batting by month'!K240</f>
        <v>0</v>
      </c>
      <c r="K16" s="10">
        <f>'Batting by month'!L240</f>
        <v>0</v>
      </c>
      <c r="L16" s="10">
        <f>'Batting by month'!M240</f>
        <v>1</v>
      </c>
      <c r="M16" s="10">
        <f>'Batting by month'!N240</f>
        <v>15</v>
      </c>
      <c r="N16" s="10">
        <f>'Batting by month'!O240</f>
        <v>0</v>
      </c>
      <c r="O16" s="10">
        <f>'Batting by month'!P240</f>
        <v>8</v>
      </c>
      <c r="P16" s="10">
        <f>'Batting by month'!Q240</f>
        <v>4</v>
      </c>
      <c r="Q16" s="10">
        <f>'Batting by month'!R240</f>
        <v>1</v>
      </c>
      <c r="R16" s="10">
        <f>'Batting by month'!S240</f>
        <v>2</v>
      </c>
      <c r="S16" s="10">
        <f>'Batting by month'!T240</f>
        <v>7</v>
      </c>
      <c r="T16" s="10">
        <f>'Batting by month'!U240</f>
        <v>0</v>
      </c>
      <c r="U16" s="32">
        <f t="shared" si="0"/>
        <v>0.5</v>
      </c>
      <c r="V16" s="32">
        <f t="shared" si="1"/>
        <v>0.18518518518518517</v>
      </c>
      <c r="W16" s="32">
        <f t="shared" si="2"/>
        <v>0.68518518518518512</v>
      </c>
      <c r="X16" s="142">
        <f t="shared" si="3"/>
        <v>0.14814814814814814</v>
      </c>
    </row>
    <row r="17" spans="1:26" x14ac:dyDescent="0.25">
      <c r="A17" s="3">
        <v>6</v>
      </c>
      <c r="B17" s="70" t="s">
        <v>104</v>
      </c>
      <c r="C17" s="10">
        <f>'Batting by month'!D83</f>
        <v>10</v>
      </c>
      <c r="D17" s="10">
        <f>'Batting by month'!E83</f>
        <v>24</v>
      </c>
      <c r="E17" s="10">
        <f>'Batting by month'!F83</f>
        <v>24</v>
      </c>
      <c r="F17" s="10">
        <f>'Batting by month'!G83</f>
        <v>5</v>
      </c>
      <c r="G17" s="10">
        <f>'Batting by month'!H83</f>
        <v>8</v>
      </c>
      <c r="H17" s="10">
        <f>'Batting by month'!I83</f>
        <v>4</v>
      </c>
      <c r="I17" s="10">
        <f>'Batting by month'!J83</f>
        <v>4</v>
      </c>
      <c r="J17" s="10">
        <f>'Batting by month'!K83</f>
        <v>1</v>
      </c>
      <c r="K17" s="10">
        <f>'Batting by month'!L83</f>
        <v>0</v>
      </c>
      <c r="L17" s="10">
        <f>'Batting by month'!M83</f>
        <v>7</v>
      </c>
      <c r="M17" s="10">
        <f>'Batting by month'!N83</f>
        <v>0</v>
      </c>
      <c r="N17" s="10">
        <f>'Batting by month'!O83</f>
        <v>0</v>
      </c>
      <c r="O17" s="10">
        <f>'Batting by month'!P83</f>
        <v>9</v>
      </c>
      <c r="P17" s="10">
        <f>'Batting by month'!Q83</f>
        <v>0</v>
      </c>
      <c r="Q17" s="10">
        <f>'Batting by month'!R83</f>
        <v>0</v>
      </c>
      <c r="R17" s="10">
        <f>'Batting by month'!S83</f>
        <v>2</v>
      </c>
      <c r="S17" s="10">
        <f>'Batting by month'!T83</f>
        <v>0</v>
      </c>
      <c r="T17" s="10">
        <f>'Batting by month'!U83</f>
        <v>0</v>
      </c>
      <c r="U17" s="32">
        <f t="shared" si="0"/>
        <v>0.33333333333333331</v>
      </c>
      <c r="V17" s="32">
        <f t="shared" si="1"/>
        <v>0.625</v>
      </c>
      <c r="W17" s="32">
        <f t="shared" si="2"/>
        <v>0.95833333333333326</v>
      </c>
      <c r="X17" s="142">
        <f t="shared" si="3"/>
        <v>0.33333333333333331</v>
      </c>
    </row>
    <row r="18" spans="1:26" x14ac:dyDescent="0.25">
      <c r="A18" s="3">
        <v>22</v>
      </c>
      <c r="B18" s="73" t="s">
        <v>97</v>
      </c>
      <c r="C18" s="10">
        <f>'Batting by month'!D338</f>
        <v>12</v>
      </c>
      <c r="D18" s="10">
        <f>'Batting by month'!E338</f>
        <v>33</v>
      </c>
      <c r="E18" s="10">
        <f>'Batting by month'!F338</f>
        <v>24</v>
      </c>
      <c r="F18" s="10">
        <f>'Batting by month'!G338</f>
        <v>8</v>
      </c>
      <c r="G18" s="10">
        <f>'Batting by month'!H338</f>
        <v>8</v>
      </c>
      <c r="H18" s="10">
        <f>'Batting by month'!I338</f>
        <v>6</v>
      </c>
      <c r="I18" s="10">
        <f>'Batting by month'!J338</f>
        <v>2</v>
      </c>
      <c r="J18" s="10">
        <f>'Batting by month'!K338</f>
        <v>0</v>
      </c>
      <c r="K18" s="10">
        <f>'Batting by month'!L338</f>
        <v>0</v>
      </c>
      <c r="L18" s="10">
        <f>'Batting by month'!M338</f>
        <v>1</v>
      </c>
      <c r="M18" s="10">
        <f>'Batting by month'!N338</f>
        <v>8</v>
      </c>
      <c r="N18" s="10">
        <f>'Batting by month'!O338</f>
        <v>0</v>
      </c>
      <c r="O18" s="10">
        <f>'Batting by month'!P338</f>
        <v>6</v>
      </c>
      <c r="P18" s="10">
        <f>'Batting by month'!Q338</f>
        <v>0</v>
      </c>
      <c r="Q18" s="10">
        <f>'Batting by month'!R338</f>
        <v>0</v>
      </c>
      <c r="R18" s="10">
        <f>'Batting by month'!S338</f>
        <v>1</v>
      </c>
      <c r="S18" s="10">
        <f>'Batting by month'!T338</f>
        <v>1</v>
      </c>
      <c r="T18" s="10">
        <f>'Batting by month'!U338</f>
        <v>0</v>
      </c>
      <c r="U18" s="32">
        <f t="shared" si="0"/>
        <v>0.5</v>
      </c>
      <c r="V18" s="32">
        <f t="shared" si="1"/>
        <v>0.41666666666666669</v>
      </c>
      <c r="W18" s="32">
        <f t="shared" si="2"/>
        <v>0.91666666666666674</v>
      </c>
      <c r="X18" s="142">
        <f t="shared" si="3"/>
        <v>0.33333333333333331</v>
      </c>
    </row>
    <row r="19" spans="1:26" x14ac:dyDescent="0.25">
      <c r="A19" s="3">
        <v>18</v>
      </c>
      <c r="B19" s="70" t="s">
        <v>23</v>
      </c>
      <c r="C19" s="10">
        <f>'Batting by month'!D277</f>
        <v>10</v>
      </c>
      <c r="D19" s="10">
        <f>'Batting by month'!E277</f>
        <v>27</v>
      </c>
      <c r="E19" s="10">
        <f>'Batting by month'!F277</f>
        <v>20</v>
      </c>
      <c r="F19" s="10">
        <f>'Batting by month'!G277</f>
        <v>4</v>
      </c>
      <c r="G19" s="10">
        <f>'Batting by month'!H277</f>
        <v>5</v>
      </c>
      <c r="H19" s="10">
        <f>'Batting by month'!I277</f>
        <v>4</v>
      </c>
      <c r="I19" s="10">
        <f>'Batting by month'!J277</f>
        <v>0</v>
      </c>
      <c r="J19" s="10">
        <f>'Batting by month'!K277</f>
        <v>0</v>
      </c>
      <c r="K19" s="10">
        <f>'Batting by month'!L277</f>
        <v>1</v>
      </c>
      <c r="L19" s="10">
        <f>'Batting by month'!M277</f>
        <v>11</v>
      </c>
      <c r="M19" s="10">
        <f>'Batting by month'!N277</f>
        <v>6</v>
      </c>
      <c r="N19" s="10">
        <f>'Batting by month'!O277</f>
        <v>0</v>
      </c>
      <c r="O19" s="10">
        <f>'Batting by month'!P277</f>
        <v>4</v>
      </c>
      <c r="P19" s="10">
        <f>'Batting by month'!Q277</f>
        <v>1</v>
      </c>
      <c r="Q19" s="10">
        <f>'Batting by month'!R277</f>
        <v>0</v>
      </c>
      <c r="R19" s="10">
        <f>'Batting by month'!S277</f>
        <v>0</v>
      </c>
      <c r="S19" s="10">
        <f>'Batting by month'!T277</f>
        <v>0</v>
      </c>
      <c r="T19" s="10">
        <f>'Batting by month'!U277</f>
        <v>0</v>
      </c>
      <c r="U19" s="32">
        <f t="shared" si="0"/>
        <v>0.44444444444444442</v>
      </c>
      <c r="V19" s="32">
        <f t="shared" si="1"/>
        <v>0.4</v>
      </c>
      <c r="W19" s="32">
        <f t="shared" si="2"/>
        <v>0.84444444444444444</v>
      </c>
      <c r="X19" s="142">
        <f t="shared" si="3"/>
        <v>0.25</v>
      </c>
    </row>
    <row r="20" spans="1:26" x14ac:dyDescent="0.25">
      <c r="A20" s="3">
        <v>8</v>
      </c>
      <c r="B20" s="70" t="s">
        <v>107</v>
      </c>
      <c r="C20" s="10">
        <f>'Batting by month'!D125</f>
        <v>5</v>
      </c>
      <c r="D20" s="10">
        <f>'Batting by month'!E125</f>
        <v>15</v>
      </c>
      <c r="E20" s="10">
        <f>'Batting by month'!F125</f>
        <v>12</v>
      </c>
      <c r="F20" s="10">
        <f>'Batting by month'!G125</f>
        <v>4</v>
      </c>
      <c r="G20" s="10">
        <f>'Batting by month'!H125</f>
        <v>7</v>
      </c>
      <c r="H20" s="10">
        <f>'Batting by month'!I125</f>
        <v>7</v>
      </c>
      <c r="I20" s="10">
        <f>'Batting by month'!J125</f>
        <v>0</v>
      </c>
      <c r="J20" s="10">
        <f>'Batting by month'!K125</f>
        <v>0</v>
      </c>
      <c r="K20" s="10">
        <f>'Batting by month'!L125</f>
        <v>0</v>
      </c>
      <c r="L20" s="10">
        <f>'Batting by month'!M125</f>
        <v>9</v>
      </c>
      <c r="M20" s="10">
        <f>'Batting by month'!N125</f>
        <v>1</v>
      </c>
      <c r="N20" s="10">
        <f>'Batting by month'!O125</f>
        <v>0</v>
      </c>
      <c r="O20" s="10">
        <f>'Batting by month'!P125</f>
        <v>3</v>
      </c>
      <c r="P20" s="10">
        <f>'Batting by month'!Q125</f>
        <v>2</v>
      </c>
      <c r="Q20" s="10">
        <f>'Batting by month'!R125</f>
        <v>0</v>
      </c>
      <c r="R20" s="10">
        <f>'Batting by month'!S125</f>
        <v>0</v>
      </c>
      <c r="S20" s="10">
        <f>'Batting by month'!T125</f>
        <v>1</v>
      </c>
      <c r="T20" s="10">
        <f>'Batting by month'!U125</f>
        <v>0</v>
      </c>
      <c r="U20" s="32">
        <f t="shared" si="0"/>
        <v>0.66666666666666663</v>
      </c>
      <c r="V20" s="32">
        <f t="shared" si="1"/>
        <v>0.58333333333333337</v>
      </c>
      <c r="W20" s="152">
        <f t="shared" si="2"/>
        <v>1.25</v>
      </c>
      <c r="X20" s="142">
        <f t="shared" si="3"/>
        <v>0.58333333333333337</v>
      </c>
    </row>
    <row r="21" spans="1:26" x14ac:dyDescent="0.25">
      <c r="A21" s="3">
        <v>23</v>
      </c>
      <c r="B21" s="73" t="s">
        <v>155</v>
      </c>
      <c r="C21" s="38">
        <f>'Batting by month'!D367</f>
        <v>3</v>
      </c>
      <c r="D21" s="38">
        <f>'Batting by month'!E367</f>
        <v>8</v>
      </c>
      <c r="E21" s="38">
        <f>'Batting by month'!F367</f>
        <v>6</v>
      </c>
      <c r="F21" s="38">
        <f>'Batting by month'!G367</f>
        <v>1</v>
      </c>
      <c r="G21" s="38">
        <f>'Batting by month'!H367</f>
        <v>1</v>
      </c>
      <c r="H21" s="38">
        <f>'Batting by month'!I367</f>
        <v>1</v>
      </c>
      <c r="I21" s="38">
        <f>'Batting by month'!J367</f>
        <v>0</v>
      </c>
      <c r="J21" s="38">
        <f>'Batting by month'!K367</f>
        <v>0</v>
      </c>
      <c r="K21" s="38">
        <f>'Batting by month'!L367</f>
        <v>0</v>
      </c>
      <c r="L21" s="38">
        <f>'Batting by month'!M367</f>
        <v>0</v>
      </c>
      <c r="M21" s="38">
        <f>'Batting by month'!N367</f>
        <v>2</v>
      </c>
      <c r="N21" s="38">
        <f>'Batting by month'!O367</f>
        <v>0</v>
      </c>
      <c r="O21" s="38">
        <f>'Batting by month'!P367</f>
        <v>1</v>
      </c>
      <c r="P21" s="38">
        <f>'Batting by month'!Q367</f>
        <v>0</v>
      </c>
      <c r="Q21" s="38">
        <f>'Batting by month'!R367</f>
        <v>0</v>
      </c>
      <c r="R21" s="38">
        <f>'Batting by month'!S367</f>
        <v>0</v>
      </c>
      <c r="S21" s="38">
        <f>'Batting by month'!T367</f>
        <v>0</v>
      </c>
      <c r="T21" s="38">
        <f>'Batting by month'!U367</f>
        <v>0</v>
      </c>
      <c r="U21" s="32">
        <f t="shared" si="0"/>
        <v>0.375</v>
      </c>
      <c r="V21" s="32">
        <f t="shared" si="1"/>
        <v>0.16666666666666666</v>
      </c>
      <c r="W21" s="32">
        <f t="shared" si="2"/>
        <v>0.54166666666666663</v>
      </c>
      <c r="X21" s="142">
        <f t="shared" si="3"/>
        <v>0.16666666666666666</v>
      </c>
    </row>
    <row r="22" spans="1:26" x14ac:dyDescent="0.25">
      <c r="A22" s="3">
        <v>21</v>
      </c>
      <c r="B22" s="70" t="s">
        <v>17</v>
      </c>
      <c r="C22" s="10">
        <f>'Batting by month'!D323</f>
        <v>3</v>
      </c>
      <c r="D22" s="10">
        <f>'Batting by month'!E323</f>
        <v>8</v>
      </c>
      <c r="E22" s="10">
        <f>'Batting by month'!F323</f>
        <v>5</v>
      </c>
      <c r="F22" s="10">
        <f>'Batting by month'!G323</f>
        <v>2</v>
      </c>
      <c r="G22" s="10">
        <f>'Batting by month'!H323</f>
        <v>1</v>
      </c>
      <c r="H22" s="10">
        <f>'Batting by month'!I323</f>
        <v>0</v>
      </c>
      <c r="I22" s="10">
        <f>'Batting by month'!J323</f>
        <v>1</v>
      </c>
      <c r="J22" s="10">
        <f>'Batting by month'!K323</f>
        <v>0</v>
      </c>
      <c r="K22" s="10">
        <f>'Batting by month'!L323</f>
        <v>0</v>
      </c>
      <c r="L22" s="10">
        <f>'Batting by month'!M323</f>
        <v>0</v>
      </c>
      <c r="M22" s="10">
        <f>'Batting by month'!N323</f>
        <v>2</v>
      </c>
      <c r="N22" s="10">
        <f>'Batting by month'!O323</f>
        <v>0</v>
      </c>
      <c r="O22" s="10">
        <f>'Batting by month'!P323</f>
        <v>3</v>
      </c>
      <c r="P22" s="10">
        <f>'Batting by month'!Q323</f>
        <v>1</v>
      </c>
      <c r="Q22" s="10">
        <f>'Batting by month'!R323</f>
        <v>0</v>
      </c>
      <c r="R22" s="10">
        <f>'Batting by month'!S323</f>
        <v>0</v>
      </c>
      <c r="S22" s="10">
        <f>'Batting by month'!T323</f>
        <v>0</v>
      </c>
      <c r="T22" s="10">
        <f>'Batting by month'!U323</f>
        <v>0</v>
      </c>
      <c r="U22" s="32">
        <f t="shared" si="0"/>
        <v>0.5</v>
      </c>
      <c r="V22" s="32">
        <f t="shared" si="1"/>
        <v>0.4</v>
      </c>
      <c r="W22" s="32">
        <f t="shared" si="2"/>
        <v>0.9</v>
      </c>
      <c r="X22" s="142">
        <f t="shared" si="3"/>
        <v>0.2</v>
      </c>
    </row>
    <row r="23" spans="1:26" x14ac:dyDescent="0.25">
      <c r="A23" s="3">
        <v>5</v>
      </c>
      <c r="B23" s="70" t="s">
        <v>162</v>
      </c>
      <c r="C23" s="10">
        <f>'Batting by month'!D100</f>
        <v>1</v>
      </c>
      <c r="D23" s="10">
        <f>'Batting by month'!E100</f>
        <v>5</v>
      </c>
      <c r="E23" s="10">
        <f>'Batting by month'!F100</f>
        <v>4</v>
      </c>
      <c r="F23" s="10">
        <f>'Batting by month'!G100</f>
        <v>1</v>
      </c>
      <c r="G23" s="10">
        <f>'Batting by month'!H100</f>
        <v>0</v>
      </c>
      <c r="H23" s="10">
        <f>'Batting by month'!I100</f>
        <v>0</v>
      </c>
      <c r="I23" s="10">
        <f>'Batting by month'!J100</f>
        <v>0</v>
      </c>
      <c r="J23" s="10">
        <f>'Batting by month'!K100</f>
        <v>0</v>
      </c>
      <c r="K23" s="10">
        <f>'Batting by month'!L100</f>
        <v>0</v>
      </c>
      <c r="L23" s="10">
        <f>'Batting by month'!M100</f>
        <v>0</v>
      </c>
      <c r="M23" s="10">
        <f>'Batting by month'!N100</f>
        <v>1</v>
      </c>
      <c r="N23" s="10">
        <f>'Batting by month'!O100</f>
        <v>0</v>
      </c>
      <c r="O23" s="10">
        <f>'Batting by month'!P100</f>
        <v>1</v>
      </c>
      <c r="P23" s="10">
        <f>'Batting by month'!Q100</f>
        <v>0</v>
      </c>
      <c r="Q23" s="10">
        <f>'Batting by month'!R100</f>
        <v>0</v>
      </c>
      <c r="R23" s="10">
        <f>'Batting by month'!S100</f>
        <v>0</v>
      </c>
      <c r="S23" s="10">
        <f>'Batting by month'!T100</f>
        <v>0</v>
      </c>
      <c r="T23" s="10">
        <f>'Batting by month'!U100</f>
        <v>0</v>
      </c>
      <c r="U23" s="32">
        <f t="shared" si="0"/>
        <v>0.2</v>
      </c>
      <c r="V23" s="32">
        <f t="shared" si="1"/>
        <v>0</v>
      </c>
      <c r="W23" s="32">
        <f t="shared" si="2"/>
        <v>0.2</v>
      </c>
      <c r="X23" s="142">
        <f t="shared" si="3"/>
        <v>0</v>
      </c>
    </row>
    <row r="24" spans="1:26" x14ac:dyDescent="0.25">
      <c r="A24" s="3">
        <v>20</v>
      </c>
      <c r="B24" s="70" t="s">
        <v>188</v>
      </c>
      <c r="C24" s="10">
        <f>'Batting by month'!D311</f>
        <v>1</v>
      </c>
      <c r="D24" s="10">
        <f>'Batting by month'!E311</f>
        <v>4</v>
      </c>
      <c r="E24" s="10">
        <f>'Batting by month'!F311</f>
        <v>4</v>
      </c>
      <c r="F24" s="10">
        <f>'Batting by month'!G311</f>
        <v>1</v>
      </c>
      <c r="G24" s="10">
        <f>'Batting by month'!H311</f>
        <v>1</v>
      </c>
      <c r="H24" s="10">
        <f>'Batting by month'!I311</f>
        <v>1</v>
      </c>
      <c r="I24" s="10">
        <f>'Batting by month'!J311</f>
        <v>0</v>
      </c>
      <c r="J24" s="10">
        <f>'Batting by month'!K311</f>
        <v>0</v>
      </c>
      <c r="K24" s="10">
        <f>'Batting by month'!L311</f>
        <v>0</v>
      </c>
      <c r="L24" s="10">
        <f>'Batting by month'!M311</f>
        <v>1</v>
      </c>
      <c r="M24" s="10">
        <f>'Batting by month'!N311</f>
        <v>0</v>
      </c>
      <c r="N24" s="10">
        <f>'Batting by month'!O311</f>
        <v>0</v>
      </c>
      <c r="O24" s="10">
        <f>'Batting by month'!P311</f>
        <v>1</v>
      </c>
      <c r="P24" s="10">
        <f>'Batting by month'!Q311</f>
        <v>0</v>
      </c>
      <c r="Q24" s="10">
        <f>'Batting by month'!R311</f>
        <v>0</v>
      </c>
      <c r="R24" s="10">
        <f>'Batting by month'!S311</f>
        <v>2</v>
      </c>
      <c r="S24" s="10">
        <f>'Batting by month'!T311</f>
        <v>1</v>
      </c>
      <c r="T24" s="10">
        <f>'Batting by month'!U311</f>
        <v>0</v>
      </c>
      <c r="U24" s="32">
        <f t="shared" si="0"/>
        <v>0.25</v>
      </c>
      <c r="V24" s="32">
        <f t="shared" si="1"/>
        <v>0.25</v>
      </c>
      <c r="W24" s="32">
        <f t="shared" si="2"/>
        <v>0.5</v>
      </c>
      <c r="X24" s="142">
        <f t="shared" si="3"/>
        <v>0.25</v>
      </c>
    </row>
    <row r="25" spans="1:26" x14ac:dyDescent="0.25">
      <c r="A25" s="3">
        <v>11</v>
      </c>
      <c r="B25" s="70" t="s">
        <v>156</v>
      </c>
      <c r="C25" s="10">
        <f>'Batting by month'!D171</f>
        <v>1</v>
      </c>
      <c r="D25" s="10">
        <f>'Batting by month'!E171</f>
        <v>4</v>
      </c>
      <c r="E25" s="10">
        <f>'Batting by month'!F171</f>
        <v>3</v>
      </c>
      <c r="F25" s="10">
        <f>'Batting by month'!G171</f>
        <v>0</v>
      </c>
      <c r="G25" s="10">
        <f>'Batting by month'!H171</f>
        <v>0</v>
      </c>
      <c r="H25" s="10">
        <f>'Batting by month'!I171</f>
        <v>0</v>
      </c>
      <c r="I25" s="10">
        <f>'Batting by month'!J171</f>
        <v>0</v>
      </c>
      <c r="J25" s="10">
        <f>'Batting by month'!K171</f>
        <v>0</v>
      </c>
      <c r="K25" s="10">
        <f>'Batting by month'!L171</f>
        <v>0</v>
      </c>
      <c r="L25" s="10">
        <f>'Batting by month'!M171</f>
        <v>0</v>
      </c>
      <c r="M25" s="10">
        <f>'Batting by month'!N171</f>
        <v>1</v>
      </c>
      <c r="N25" s="10">
        <f>'Batting by month'!O171</f>
        <v>0</v>
      </c>
      <c r="O25" s="10">
        <f>'Batting by month'!P171</f>
        <v>0</v>
      </c>
      <c r="P25" s="10">
        <f>'Batting by month'!Q171</f>
        <v>0</v>
      </c>
      <c r="Q25" s="10">
        <f>'Batting by month'!R171</f>
        <v>0</v>
      </c>
      <c r="R25" s="10">
        <f>'Batting by month'!S171</f>
        <v>0</v>
      </c>
      <c r="S25" s="10">
        <f>'Batting by month'!T171</f>
        <v>0</v>
      </c>
      <c r="T25" s="10">
        <f>'Batting by month'!U171</f>
        <v>0</v>
      </c>
      <c r="U25" s="32">
        <f t="shared" si="0"/>
        <v>0.25</v>
      </c>
      <c r="V25" s="32">
        <f t="shared" si="1"/>
        <v>0</v>
      </c>
      <c r="W25" s="32">
        <f t="shared" si="2"/>
        <v>0.25</v>
      </c>
      <c r="X25" s="142">
        <f t="shared" si="3"/>
        <v>0</v>
      </c>
    </row>
    <row r="26" spans="1:26" x14ac:dyDescent="0.25">
      <c r="A26" s="3">
        <v>16</v>
      </c>
      <c r="B26" s="70" t="s">
        <v>159</v>
      </c>
      <c r="C26" s="10">
        <f>'Batting by month'!D353</f>
        <v>1</v>
      </c>
      <c r="D26" s="10">
        <f>'Batting by month'!E353</f>
        <v>3</v>
      </c>
      <c r="E26" s="10">
        <f>'Batting by month'!F353</f>
        <v>3</v>
      </c>
      <c r="F26" s="10">
        <f>'Batting by month'!G353</f>
        <v>1</v>
      </c>
      <c r="G26" s="10">
        <f>'Batting by month'!H353</f>
        <v>1</v>
      </c>
      <c r="H26" s="10">
        <f>'Batting by month'!I353</f>
        <v>1</v>
      </c>
      <c r="I26" s="10">
        <f>'Batting by month'!J353</f>
        <v>0</v>
      </c>
      <c r="J26" s="10">
        <f>'Batting by month'!K353</f>
        <v>0</v>
      </c>
      <c r="K26" s="10">
        <f>'Batting by month'!L353</f>
        <v>0</v>
      </c>
      <c r="L26" s="10">
        <f>'Batting by month'!M353</f>
        <v>0</v>
      </c>
      <c r="M26" s="10">
        <f>'Batting by month'!N353</f>
        <v>0</v>
      </c>
      <c r="N26" s="10">
        <f>'Batting by month'!O353</f>
        <v>0</v>
      </c>
      <c r="O26" s="10">
        <f>'Batting by month'!P353</f>
        <v>1</v>
      </c>
      <c r="P26" s="10">
        <f>'Batting by month'!Q353</f>
        <v>0</v>
      </c>
      <c r="Q26" s="10">
        <f>'Batting by month'!R353</f>
        <v>1</v>
      </c>
      <c r="R26" s="10">
        <f>'Batting by month'!S353</f>
        <v>0</v>
      </c>
      <c r="S26" s="10">
        <f>'Batting by month'!T353</f>
        <v>0</v>
      </c>
      <c r="T26" s="10">
        <f>'Batting by month'!U353</f>
        <v>0</v>
      </c>
      <c r="U26" s="32">
        <f t="shared" si="0"/>
        <v>0.33333333333333331</v>
      </c>
      <c r="V26" s="32">
        <f t="shared" si="1"/>
        <v>0.33333333333333331</v>
      </c>
      <c r="W26" s="32">
        <f t="shared" si="2"/>
        <v>0.66666666666666663</v>
      </c>
      <c r="X26" s="142">
        <f t="shared" si="3"/>
        <v>0.33333333333333331</v>
      </c>
    </row>
    <row r="27" spans="1:26" x14ac:dyDescent="0.25">
      <c r="A27" s="3">
        <v>9</v>
      </c>
      <c r="B27" s="70" t="s">
        <v>163</v>
      </c>
      <c r="C27" s="10">
        <f>'Batting by month'!D159</f>
        <v>1</v>
      </c>
      <c r="D27" s="10">
        <f>'Batting by month'!E159</f>
        <v>3</v>
      </c>
      <c r="E27" s="10">
        <f>'Batting by month'!F159</f>
        <v>2</v>
      </c>
      <c r="F27" s="10">
        <f>'Batting by month'!G159</f>
        <v>3</v>
      </c>
      <c r="G27" s="10">
        <f>'Batting by month'!H159</f>
        <v>2</v>
      </c>
      <c r="H27" s="10">
        <f>'Batting by month'!I159</f>
        <v>1</v>
      </c>
      <c r="I27" s="10">
        <f>'Batting by month'!J159</f>
        <v>1</v>
      </c>
      <c r="J27" s="10">
        <f>'Batting by month'!K159</f>
        <v>0</v>
      </c>
      <c r="K27" s="10">
        <f>'Batting by month'!L159</f>
        <v>0</v>
      </c>
      <c r="L27" s="10">
        <f>'Batting by month'!M159</f>
        <v>1</v>
      </c>
      <c r="M27" s="10">
        <f>'Batting by month'!N159</f>
        <v>0</v>
      </c>
      <c r="N27" s="10">
        <f>'Batting by month'!O159</f>
        <v>0</v>
      </c>
      <c r="O27" s="10">
        <f>'Batting by month'!P159</f>
        <v>1</v>
      </c>
      <c r="P27" s="10">
        <f>'Batting by month'!Q159</f>
        <v>1</v>
      </c>
      <c r="Q27" s="10">
        <f>'Batting by month'!R159</f>
        <v>0</v>
      </c>
      <c r="R27" s="10">
        <f>'Batting by month'!S159</f>
        <v>0</v>
      </c>
      <c r="S27" s="10">
        <f>'Batting by month'!T159</f>
        <v>0</v>
      </c>
      <c r="T27" s="10">
        <f>'Batting by month'!U159</f>
        <v>0</v>
      </c>
      <c r="U27" s="152">
        <f t="shared" si="0"/>
        <v>1</v>
      </c>
      <c r="V27" s="152">
        <f t="shared" si="1"/>
        <v>1.5</v>
      </c>
      <c r="W27" s="152">
        <f t="shared" si="2"/>
        <v>2.5</v>
      </c>
      <c r="X27" s="142">
        <f t="shared" si="3"/>
        <v>1</v>
      </c>
    </row>
    <row r="28" spans="1:26" x14ac:dyDescent="0.25">
      <c r="A28" s="3">
        <v>7</v>
      </c>
      <c r="B28" s="70" t="s">
        <v>100</v>
      </c>
      <c r="C28" s="10">
        <f>'Batting by month'!D112</f>
        <v>1</v>
      </c>
      <c r="D28" s="10">
        <f>'Batting by month'!E112</f>
        <v>1</v>
      </c>
      <c r="E28" s="10">
        <f>'Batting by month'!F112</f>
        <v>1</v>
      </c>
      <c r="F28" s="10">
        <f>'Batting by month'!G112</f>
        <v>0</v>
      </c>
      <c r="G28" s="10">
        <f>'Batting by month'!H112</f>
        <v>0</v>
      </c>
      <c r="H28" s="10">
        <f>'Batting by month'!I112</f>
        <v>0</v>
      </c>
      <c r="I28" s="10">
        <f>'Batting by month'!J112</f>
        <v>0</v>
      </c>
      <c r="J28" s="10">
        <f>'Batting by month'!K112</f>
        <v>0</v>
      </c>
      <c r="K28" s="10">
        <f>'Batting by month'!L112</f>
        <v>0</v>
      </c>
      <c r="L28" s="10">
        <f>'Batting by month'!M112</f>
        <v>0</v>
      </c>
      <c r="M28" s="10">
        <f>'Batting by month'!N112</f>
        <v>0</v>
      </c>
      <c r="N28" s="10">
        <f>'Batting by month'!O112</f>
        <v>0</v>
      </c>
      <c r="O28" s="10">
        <f>'Batting by month'!P112</f>
        <v>1</v>
      </c>
      <c r="P28" s="10">
        <f>'Batting by month'!Q112</f>
        <v>0</v>
      </c>
      <c r="Q28" s="10">
        <f>'Batting by month'!R112</f>
        <v>0</v>
      </c>
      <c r="R28" s="10">
        <f>'Batting by month'!S112</f>
        <v>0</v>
      </c>
      <c r="S28" s="10">
        <f>'Batting by month'!T112</f>
        <v>0</v>
      </c>
      <c r="T28" s="10">
        <f>'Batting by month'!U112</f>
        <v>0</v>
      </c>
      <c r="U28" s="32">
        <f t="shared" si="0"/>
        <v>0</v>
      </c>
      <c r="V28" s="32">
        <f t="shared" si="1"/>
        <v>0</v>
      </c>
      <c r="W28" s="32">
        <f t="shared" si="2"/>
        <v>0</v>
      </c>
      <c r="X28" s="142">
        <f t="shared" si="3"/>
        <v>0</v>
      </c>
    </row>
    <row r="29" spans="1:26" ht="15.75" thickBot="1" x14ac:dyDescent="0.3">
      <c r="B29" s="111" t="s">
        <v>54</v>
      </c>
      <c r="C29" s="120">
        <f>SUM(C5:C28)</f>
        <v>222</v>
      </c>
      <c r="D29" s="120">
        <f t="shared" ref="D29:T29" si="4">SUM(D5:D28)</f>
        <v>748</v>
      </c>
      <c r="E29" s="120">
        <f t="shared" si="4"/>
        <v>594</v>
      </c>
      <c r="F29" s="120">
        <f t="shared" si="4"/>
        <v>151</v>
      </c>
      <c r="G29" s="120">
        <f t="shared" si="4"/>
        <v>181</v>
      </c>
      <c r="H29" s="120">
        <f t="shared" si="4"/>
        <v>142</v>
      </c>
      <c r="I29" s="120">
        <f t="shared" si="4"/>
        <v>31</v>
      </c>
      <c r="J29" s="120">
        <f t="shared" si="4"/>
        <v>3</v>
      </c>
      <c r="K29" s="120">
        <f t="shared" si="4"/>
        <v>7</v>
      </c>
      <c r="L29" s="120">
        <f t="shared" si="4"/>
        <v>127</v>
      </c>
      <c r="M29" s="120">
        <f t="shared" si="4"/>
        <v>117</v>
      </c>
      <c r="N29" s="120">
        <f t="shared" si="4"/>
        <v>6</v>
      </c>
      <c r="O29" s="120">
        <f t="shared" si="4"/>
        <v>148</v>
      </c>
      <c r="P29" s="120">
        <f t="shared" si="4"/>
        <v>29</v>
      </c>
      <c r="Q29" s="120">
        <f t="shared" si="4"/>
        <v>25</v>
      </c>
      <c r="R29" s="120">
        <f t="shared" si="4"/>
        <v>29</v>
      </c>
      <c r="S29" s="120">
        <f t="shared" si="4"/>
        <v>38</v>
      </c>
      <c r="T29" s="120">
        <f t="shared" si="4"/>
        <v>1</v>
      </c>
      <c r="U29" s="148">
        <f t="shared" ref="U29" si="5">(G29+M29+P29)/(E29+M29+P29+N29)</f>
        <v>0.4383378016085791</v>
      </c>
      <c r="V29" s="148">
        <f t="shared" ref="V29" si="6">(H29+I29*2+J29*3+K29*4)/E29</f>
        <v>0.40572390572390571</v>
      </c>
      <c r="W29" s="148">
        <f t="shared" ref="W29" si="7">U29+V29</f>
        <v>0.84406170733248476</v>
      </c>
      <c r="X29" s="149">
        <f t="shared" ref="X29" si="8">G29/E29</f>
        <v>0.30471380471380471</v>
      </c>
      <c r="Z29" t="s">
        <v>101</v>
      </c>
    </row>
    <row r="30" spans="1:26" x14ac:dyDescent="0.25">
      <c r="B30" s="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21"/>
      <c r="V30" s="121"/>
      <c r="W30" s="121"/>
      <c r="X30" s="121"/>
    </row>
    <row r="31" spans="1:26" x14ac:dyDescent="0.25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02"/>
      <c r="V31" s="102"/>
      <c r="W31" s="102"/>
      <c r="X31" s="102"/>
    </row>
    <row r="32" spans="1:26" ht="21" x14ac:dyDescent="0.35">
      <c r="F32" s="64" t="s">
        <v>185</v>
      </c>
      <c r="T32" s="10"/>
      <c r="U32" s="10"/>
      <c r="V32" s="10"/>
      <c r="W32" s="10"/>
      <c r="X32" s="10"/>
    </row>
    <row r="33" spans="2:24" ht="15.75" thickBot="1" x14ac:dyDescent="0.3">
      <c r="B33" s="3" t="s">
        <v>55</v>
      </c>
      <c r="F33" s="44"/>
      <c r="T33" s="10"/>
      <c r="U33" s="10"/>
      <c r="V33" s="10"/>
      <c r="W33" s="10"/>
      <c r="X33" s="10"/>
    </row>
    <row r="34" spans="2:24" x14ac:dyDescent="0.25">
      <c r="B34" s="109" t="s">
        <v>16</v>
      </c>
      <c r="C34" s="34" t="s">
        <v>56</v>
      </c>
      <c r="D34" s="34" t="s">
        <v>57</v>
      </c>
      <c r="E34" s="34" t="s">
        <v>58</v>
      </c>
      <c r="F34" s="34" t="s">
        <v>18</v>
      </c>
      <c r="G34" s="34" t="s">
        <v>19</v>
      </c>
      <c r="H34" s="34" t="s">
        <v>59</v>
      </c>
      <c r="I34" s="34" t="s">
        <v>42</v>
      </c>
      <c r="J34" s="34" t="s">
        <v>5</v>
      </c>
      <c r="K34" s="34" t="s">
        <v>4</v>
      </c>
      <c r="L34" s="34" t="s">
        <v>44</v>
      </c>
      <c r="M34" s="34" t="s">
        <v>60</v>
      </c>
      <c r="N34" s="34" t="s">
        <v>61</v>
      </c>
      <c r="O34" s="34" t="s">
        <v>62</v>
      </c>
      <c r="P34" s="34" t="s">
        <v>63</v>
      </c>
      <c r="Q34" s="34" t="s">
        <v>64</v>
      </c>
      <c r="R34" s="61" t="s">
        <v>65</v>
      </c>
      <c r="T34" s="10"/>
      <c r="U34" s="10"/>
      <c r="W34" s="10"/>
      <c r="X34" s="10"/>
    </row>
    <row r="35" spans="2:24" x14ac:dyDescent="0.25">
      <c r="B35" s="107" t="s">
        <v>11</v>
      </c>
      <c r="C35" s="10">
        <f>'Pitching by Month'!D8</f>
        <v>3</v>
      </c>
      <c r="D35" s="10">
        <f>'Pitching by Month'!E8</f>
        <v>1</v>
      </c>
      <c r="E35" s="10">
        <f>'Pitching by Month'!F8</f>
        <v>0</v>
      </c>
      <c r="F35" s="10">
        <f>'Pitching by Month'!G8</f>
        <v>5</v>
      </c>
      <c r="G35" s="10">
        <f>'Pitching by Month'!H8</f>
        <v>3</v>
      </c>
      <c r="H35" s="10">
        <f>'Pitching by Month'!I8</f>
        <v>4</v>
      </c>
      <c r="I35" s="10">
        <f>'Pitching by Month'!J8</f>
        <v>0</v>
      </c>
      <c r="J35" s="10">
        <f>'Pitching by Month'!K8</f>
        <v>7</v>
      </c>
      <c r="K35" s="10">
        <f>'Pitching by Month'!L8</f>
        <v>3</v>
      </c>
      <c r="L35" s="10">
        <f>'Pitching by Month'!M8</f>
        <v>1</v>
      </c>
      <c r="M35" s="10">
        <f>'Pitching by Month'!N8</f>
        <v>0</v>
      </c>
      <c r="N35" s="10">
        <f>'Pitching by Month'!O8</f>
        <v>0</v>
      </c>
      <c r="O35" s="10">
        <f>'Pitching by Month'!P8</f>
        <v>0</v>
      </c>
      <c r="P35" s="10">
        <f>'Pitching by Month'!Q8</f>
        <v>0</v>
      </c>
      <c r="Q35" s="14">
        <f>G35*9/F35</f>
        <v>5.4</v>
      </c>
      <c r="R35" s="21">
        <f t="shared" ref="R35:R38" si="9">(H35+K35)/F35</f>
        <v>1.4</v>
      </c>
      <c r="T35" s="10"/>
      <c r="U35" s="10"/>
      <c r="W35" s="10"/>
      <c r="X35" s="10"/>
    </row>
    <row r="36" spans="2:24" x14ac:dyDescent="0.25">
      <c r="B36" s="107" t="s">
        <v>104</v>
      </c>
      <c r="C36" s="10">
        <f>'Pitching by Month'!D26</f>
        <v>5</v>
      </c>
      <c r="D36" s="10">
        <f>'Pitching by Month'!E26</f>
        <v>5</v>
      </c>
      <c r="E36" s="10">
        <f>'Pitching by Month'!F26</f>
        <v>0</v>
      </c>
      <c r="F36" s="14">
        <f>'Pitching by Month'!G26</f>
        <v>13.66</v>
      </c>
      <c r="G36" s="10">
        <f>'Pitching by Month'!H26</f>
        <v>8</v>
      </c>
      <c r="H36" s="10">
        <f>'Pitching by Month'!I26</f>
        <v>8</v>
      </c>
      <c r="I36" s="10">
        <f>'Pitching by Month'!J26</f>
        <v>0</v>
      </c>
      <c r="J36" s="10">
        <f>'Pitching by Month'!K26</f>
        <v>19</v>
      </c>
      <c r="K36" s="10">
        <f>'Pitching by Month'!L26</f>
        <v>20</v>
      </c>
      <c r="L36" s="10">
        <f>'Pitching by Month'!M26</f>
        <v>1</v>
      </c>
      <c r="M36" s="10">
        <f>'Pitching by Month'!N26</f>
        <v>6</v>
      </c>
      <c r="N36" s="10">
        <f>'Pitching by Month'!O26</f>
        <v>0</v>
      </c>
      <c r="O36" s="10">
        <f>'Pitching by Month'!P26</f>
        <v>1</v>
      </c>
      <c r="P36" s="10">
        <f>'Pitching by Month'!Q26</f>
        <v>0</v>
      </c>
      <c r="Q36" s="14">
        <f t="shared" ref="Q36:Q38" si="10">G36*9/F36</f>
        <v>5.2708638360175692</v>
      </c>
      <c r="R36" s="21">
        <f t="shared" si="9"/>
        <v>2.0497803806734991</v>
      </c>
      <c r="T36" s="10"/>
      <c r="U36" s="10"/>
      <c r="W36" s="10"/>
      <c r="X36" s="10"/>
    </row>
    <row r="37" spans="2:24" x14ac:dyDescent="0.25">
      <c r="B37" s="108" t="s">
        <v>100</v>
      </c>
      <c r="C37" s="10">
        <f>'Pitching by Month'!D42</f>
        <v>10</v>
      </c>
      <c r="D37" s="10">
        <f>'Pitching by Month'!E42</f>
        <v>0</v>
      </c>
      <c r="E37" s="10">
        <f>'Pitching by Month'!F42</f>
        <v>0</v>
      </c>
      <c r="F37" s="14">
        <f>'Pitching by Month'!G42</f>
        <v>18.333333333333336</v>
      </c>
      <c r="G37" s="10">
        <f>'Pitching by Month'!H42</f>
        <v>19</v>
      </c>
      <c r="H37" s="10">
        <f>'Pitching by Month'!I42</f>
        <v>19</v>
      </c>
      <c r="I37" s="10">
        <f>'Pitching by Month'!J42</f>
        <v>2</v>
      </c>
      <c r="J37" s="10">
        <f>'Pitching by Month'!K42</f>
        <v>19</v>
      </c>
      <c r="K37" s="10">
        <f>'Pitching by Month'!L42</f>
        <v>24</v>
      </c>
      <c r="L37" s="10">
        <f>'Pitching by Month'!M42</f>
        <v>2</v>
      </c>
      <c r="M37" s="10">
        <f>'Pitching by Month'!N42</f>
        <v>5</v>
      </c>
      <c r="N37" s="10">
        <f>'Pitching by Month'!O42</f>
        <v>2</v>
      </c>
      <c r="O37" s="10">
        <f>'Pitching by Month'!P42</f>
        <v>3</v>
      </c>
      <c r="P37" s="10">
        <f>'Pitching by Month'!Q42</f>
        <v>0</v>
      </c>
      <c r="Q37" s="14">
        <f t="shared" si="10"/>
        <v>9.3272727272727263</v>
      </c>
      <c r="R37" s="21">
        <f t="shared" si="9"/>
        <v>2.3454545454545452</v>
      </c>
      <c r="T37" s="10"/>
      <c r="U37" s="10"/>
      <c r="W37" s="10"/>
      <c r="X37" s="10"/>
    </row>
    <row r="38" spans="2:24" x14ac:dyDescent="0.25">
      <c r="B38" s="108" t="s">
        <v>107</v>
      </c>
      <c r="C38" s="10">
        <f>'Pitching by Month'!D56</f>
        <v>2</v>
      </c>
      <c r="D38" s="10">
        <f>'Pitching by Month'!E56</f>
        <v>0</v>
      </c>
      <c r="E38" s="10">
        <f>'Pitching by Month'!F56</f>
        <v>0</v>
      </c>
      <c r="F38" s="10">
        <f>'Pitching by Month'!G56</f>
        <v>2</v>
      </c>
      <c r="G38" s="10">
        <f>'Pitching by Month'!H56</f>
        <v>1</v>
      </c>
      <c r="H38" s="10">
        <f>'Pitching by Month'!I56</f>
        <v>2</v>
      </c>
      <c r="I38" s="10">
        <f>'Pitching by Month'!J56</f>
        <v>0</v>
      </c>
      <c r="J38" s="10">
        <f>'Pitching by Month'!K56</f>
        <v>2</v>
      </c>
      <c r="K38" s="10">
        <f>'Pitching by Month'!L56</f>
        <v>4</v>
      </c>
      <c r="L38" s="10">
        <f>'Pitching by Month'!M56</f>
        <v>0</v>
      </c>
      <c r="M38" s="10">
        <f>'Pitching by Month'!N56</f>
        <v>0</v>
      </c>
      <c r="N38" s="10">
        <f>'Pitching by Month'!O56</f>
        <v>0</v>
      </c>
      <c r="O38" s="10">
        <f>'Pitching by Month'!P56</f>
        <v>0</v>
      </c>
      <c r="P38" s="10">
        <f>'Pitching by Month'!Q56</f>
        <v>0</v>
      </c>
      <c r="Q38" s="14">
        <f t="shared" si="10"/>
        <v>4.5</v>
      </c>
      <c r="R38" s="21">
        <f t="shared" si="9"/>
        <v>3</v>
      </c>
      <c r="T38" s="10"/>
      <c r="U38" s="10"/>
      <c r="W38" s="10"/>
      <c r="X38" s="10"/>
    </row>
    <row r="39" spans="2:24" x14ac:dyDescent="0.25">
      <c r="B39" s="108" t="s">
        <v>21</v>
      </c>
      <c r="C39" s="10">
        <f>'Pitching by Month'!D73</f>
        <v>4</v>
      </c>
      <c r="D39" s="10">
        <f>'Pitching by Month'!E73</f>
        <v>2</v>
      </c>
      <c r="E39" s="10">
        <f>'Pitching by Month'!F73</f>
        <v>0</v>
      </c>
      <c r="F39" s="14">
        <f>'Pitching by Month'!G73</f>
        <v>12.66</v>
      </c>
      <c r="G39" s="10">
        <f>'Pitching by Month'!H73</f>
        <v>13</v>
      </c>
      <c r="H39" s="10">
        <f>'Pitching by Month'!I73</f>
        <v>22</v>
      </c>
      <c r="I39" s="10">
        <f>'Pitching by Month'!J73</f>
        <v>0</v>
      </c>
      <c r="J39" s="10">
        <f>'Pitching by Month'!K73</f>
        <v>8</v>
      </c>
      <c r="K39" s="10">
        <f>'Pitching by Month'!L73</f>
        <v>8</v>
      </c>
      <c r="L39" s="10">
        <f>'Pitching by Month'!M73</f>
        <v>2</v>
      </c>
      <c r="M39" s="10">
        <f>'Pitching by Month'!N73</f>
        <v>1</v>
      </c>
      <c r="N39" s="10">
        <f>'Pitching by Month'!O73</f>
        <v>0</v>
      </c>
      <c r="O39" s="10">
        <f>'Pitching by Month'!P73</f>
        <v>1</v>
      </c>
      <c r="P39" s="10">
        <f>'Pitching by Month'!Q73</f>
        <v>0</v>
      </c>
      <c r="Q39" s="14">
        <f t="shared" ref="Q39:Q47" si="11">G39*9/F39</f>
        <v>9.24170616113744</v>
      </c>
      <c r="R39" s="21">
        <f t="shared" ref="R39:R48" si="12">(H39+K39)/F39</f>
        <v>2.3696682464454977</v>
      </c>
      <c r="T39" s="10"/>
      <c r="U39" s="10"/>
      <c r="V39" s="10"/>
      <c r="W39" s="10"/>
      <c r="X39" s="10"/>
    </row>
    <row r="40" spans="2:24" x14ac:dyDescent="0.25">
      <c r="B40" s="108" t="s">
        <v>6</v>
      </c>
      <c r="C40" s="10">
        <f>'Pitching by Month'!D89</f>
        <v>3</v>
      </c>
      <c r="D40" s="10">
        <f>'Pitching by Month'!E89</f>
        <v>1</v>
      </c>
      <c r="E40" s="10">
        <f>'Pitching by Month'!F89</f>
        <v>0</v>
      </c>
      <c r="F40" s="10">
        <f>'Pitching by Month'!G89</f>
        <v>3</v>
      </c>
      <c r="G40" s="10">
        <f>'Pitching by Month'!H89</f>
        <v>1</v>
      </c>
      <c r="H40" s="10">
        <f>'Pitching by Month'!I89</f>
        <v>4</v>
      </c>
      <c r="I40" s="10">
        <f>'Pitching by Month'!J89</f>
        <v>1</v>
      </c>
      <c r="J40" s="10">
        <f>'Pitching by Month'!K89</f>
        <v>5</v>
      </c>
      <c r="K40" s="10">
        <f>'Pitching by Month'!L89</f>
        <v>0</v>
      </c>
      <c r="L40" s="10">
        <f>'Pitching by Month'!M89</f>
        <v>0</v>
      </c>
      <c r="M40" s="10">
        <f>'Pitching by Month'!N89</f>
        <v>0</v>
      </c>
      <c r="N40" s="10">
        <f>'Pitching by Month'!O89</f>
        <v>0</v>
      </c>
      <c r="O40" s="10">
        <f>'Pitching by Month'!P89</f>
        <v>0</v>
      </c>
      <c r="P40" s="10">
        <f>'Pitching by Month'!Q89</f>
        <v>0</v>
      </c>
      <c r="Q40" s="14">
        <f t="shared" ref="Q40" si="13">G40*9/F40</f>
        <v>3</v>
      </c>
      <c r="R40" s="21">
        <f t="shared" ref="R40" si="14">(H40+K40)/F40</f>
        <v>1.3333333333333333</v>
      </c>
      <c r="T40" s="10"/>
      <c r="U40" s="10"/>
      <c r="V40" s="10"/>
      <c r="W40" s="10"/>
      <c r="X40" s="10"/>
    </row>
    <row r="41" spans="2:24" x14ac:dyDescent="0.25">
      <c r="B41" s="108" t="s">
        <v>53</v>
      </c>
      <c r="C41" s="10">
        <f>'Pitching by Month'!D102</f>
        <v>7</v>
      </c>
      <c r="D41" s="10">
        <f>'Pitching by Month'!E102</f>
        <v>5</v>
      </c>
      <c r="E41" s="10">
        <f>'Pitching by Month'!F102</f>
        <v>0</v>
      </c>
      <c r="F41" s="14">
        <f>'Pitching by Month'!G102</f>
        <v>25.333333333333336</v>
      </c>
      <c r="G41" s="10">
        <f>'Pitching by Month'!H102</f>
        <v>16</v>
      </c>
      <c r="H41" s="10">
        <f>'Pitching by Month'!I102</f>
        <v>27</v>
      </c>
      <c r="I41" s="10">
        <f>'Pitching by Month'!J102</f>
        <v>1</v>
      </c>
      <c r="J41" s="10">
        <f>'Pitching by Month'!K102</f>
        <v>43</v>
      </c>
      <c r="K41" s="10">
        <f>'Pitching by Month'!L102</f>
        <v>13</v>
      </c>
      <c r="L41" s="10">
        <f>'Pitching by Month'!M102</f>
        <v>1</v>
      </c>
      <c r="M41" s="10">
        <f>'Pitching by Month'!N102</f>
        <v>14</v>
      </c>
      <c r="N41" s="10">
        <f>'Pitching by Month'!O102</f>
        <v>2</v>
      </c>
      <c r="O41" s="10">
        <f>'Pitching by Month'!P102</f>
        <v>1</v>
      </c>
      <c r="P41" s="10">
        <f>'Pitching by Month'!Q102</f>
        <v>0</v>
      </c>
      <c r="Q41" s="14">
        <f t="shared" si="11"/>
        <v>5.6842105263157894</v>
      </c>
      <c r="R41" s="21">
        <f t="shared" si="12"/>
        <v>1.5789473684210524</v>
      </c>
      <c r="T41" s="10"/>
      <c r="U41" s="10"/>
      <c r="V41" s="10"/>
      <c r="W41" s="10"/>
      <c r="X41" s="10"/>
    </row>
    <row r="42" spans="2:24" x14ac:dyDescent="0.25">
      <c r="B42" s="108" t="s">
        <v>109</v>
      </c>
      <c r="C42" s="10">
        <f>'Pitching by Month'!D120</f>
        <v>7</v>
      </c>
      <c r="D42" s="10">
        <f>'Pitching by Month'!E120</f>
        <v>2</v>
      </c>
      <c r="E42" s="10">
        <f>'Pitching by Month'!F120</f>
        <v>0</v>
      </c>
      <c r="F42" s="14">
        <f>'Pitching by Month'!G120</f>
        <v>8.663333333333334</v>
      </c>
      <c r="G42" s="10">
        <f>'Pitching by Month'!H120</f>
        <v>25</v>
      </c>
      <c r="H42" s="10">
        <f>'Pitching by Month'!I120</f>
        <v>23</v>
      </c>
      <c r="I42" s="10">
        <f>'Pitching by Month'!J120</f>
        <v>1</v>
      </c>
      <c r="J42" s="10">
        <f>'Pitching by Month'!K120</f>
        <v>13</v>
      </c>
      <c r="K42" s="10">
        <f>'Pitching by Month'!L120</f>
        <v>20</v>
      </c>
      <c r="L42" s="10">
        <f>'Pitching by Month'!M120</f>
        <v>2</v>
      </c>
      <c r="M42" s="10">
        <f>'Pitching by Month'!N120</f>
        <v>12</v>
      </c>
      <c r="N42" s="10">
        <f>'Pitching by Month'!O120</f>
        <v>2</v>
      </c>
      <c r="O42" s="10">
        <f>'Pitching by Month'!P120</f>
        <v>1</v>
      </c>
      <c r="P42" s="10">
        <f>'Pitching by Month'!Q120</f>
        <v>0</v>
      </c>
      <c r="Q42" s="14">
        <f t="shared" si="11"/>
        <v>25.971527510580991</v>
      </c>
      <c r="R42" s="21">
        <f t="shared" si="12"/>
        <v>4.9634474797999228</v>
      </c>
      <c r="T42" s="10"/>
      <c r="U42" s="10"/>
      <c r="V42" s="10"/>
      <c r="W42" s="10"/>
      <c r="X42" s="10"/>
    </row>
    <row r="43" spans="2:24" x14ac:dyDescent="0.25">
      <c r="B43" s="108" t="s">
        <v>115</v>
      </c>
      <c r="C43" s="10">
        <f>'Pitching by Month'!D133</f>
        <v>4</v>
      </c>
      <c r="D43" s="10">
        <f>'Pitching by Month'!E133</f>
        <v>2</v>
      </c>
      <c r="E43" s="10">
        <f>'Pitching by Month'!F133</f>
        <v>0</v>
      </c>
      <c r="F43" s="14">
        <f>'Pitching by Month'!G133</f>
        <v>8.33</v>
      </c>
      <c r="G43" s="10">
        <f>'Pitching by Month'!H133</f>
        <v>10</v>
      </c>
      <c r="H43" s="10">
        <f>'Pitching by Month'!I133</f>
        <v>14</v>
      </c>
      <c r="I43" s="10">
        <f>'Pitching by Month'!J133</f>
        <v>2</v>
      </c>
      <c r="J43" s="10">
        <f>'Pitching by Month'!K133</f>
        <v>4</v>
      </c>
      <c r="K43" s="10">
        <f>'Pitching by Month'!L133</f>
        <v>6</v>
      </c>
      <c r="L43" s="10">
        <f>'Pitching by Month'!M133</f>
        <v>1</v>
      </c>
      <c r="M43" s="10">
        <f>'Pitching by Month'!N133</f>
        <v>1</v>
      </c>
      <c r="N43" s="10">
        <f>'Pitching by Month'!O133</f>
        <v>1</v>
      </c>
      <c r="O43" s="10">
        <f>'Pitching by Month'!P133</f>
        <v>1</v>
      </c>
      <c r="P43" s="10">
        <f>'Pitching by Month'!Q133</f>
        <v>0</v>
      </c>
      <c r="Q43" s="14">
        <f t="shared" si="11"/>
        <v>10.804321728691477</v>
      </c>
      <c r="R43" s="21">
        <f t="shared" si="12"/>
        <v>2.4009603841536613</v>
      </c>
      <c r="T43" s="10"/>
      <c r="U43" s="10"/>
      <c r="V43" s="10"/>
      <c r="W43" s="10"/>
      <c r="X43" s="10"/>
    </row>
    <row r="44" spans="2:24" x14ac:dyDescent="0.25">
      <c r="B44" s="108" t="s">
        <v>20</v>
      </c>
      <c r="C44" s="10">
        <f>'Pitching by Month'!D145</f>
        <v>1</v>
      </c>
      <c r="D44" s="10">
        <f>'Pitching by Month'!E145</f>
        <v>0</v>
      </c>
      <c r="E44" s="10">
        <f>'Pitching by Month'!F145</f>
        <v>0</v>
      </c>
      <c r="F44" s="14">
        <f>'Pitching by Month'!G145</f>
        <v>1.3333333333333333</v>
      </c>
      <c r="G44" s="10">
        <f>'Pitching by Month'!H145</f>
        <v>9</v>
      </c>
      <c r="H44" s="10">
        <f>'Pitching by Month'!I145</f>
        <v>9</v>
      </c>
      <c r="I44" s="10">
        <f>'Pitching by Month'!J145</f>
        <v>0</v>
      </c>
      <c r="J44" s="10">
        <f>'Pitching by Month'!K145</f>
        <v>0</v>
      </c>
      <c r="K44" s="10">
        <f>'Pitching by Month'!L145</f>
        <v>2</v>
      </c>
      <c r="L44" s="10">
        <f>'Pitching by Month'!M145</f>
        <v>0</v>
      </c>
      <c r="M44" s="10">
        <f>'Pitching by Month'!N145</f>
        <v>0</v>
      </c>
      <c r="N44" s="10">
        <f>'Pitching by Month'!O145</f>
        <v>0</v>
      </c>
      <c r="O44" s="10">
        <f>'Pitching by Month'!P145</f>
        <v>0</v>
      </c>
      <c r="P44" s="10">
        <f>'Pitching by Month'!Q145</f>
        <v>0</v>
      </c>
      <c r="Q44" s="14">
        <f t="shared" si="11"/>
        <v>60.75</v>
      </c>
      <c r="R44" s="21">
        <f t="shared" si="12"/>
        <v>8.25</v>
      </c>
      <c r="T44" s="10"/>
      <c r="U44" s="10"/>
      <c r="V44" s="10"/>
      <c r="W44" s="10"/>
      <c r="X44" s="10"/>
    </row>
    <row r="45" spans="2:24" x14ac:dyDescent="0.25">
      <c r="B45" s="107" t="s">
        <v>17</v>
      </c>
      <c r="C45" s="10">
        <f>'Pitching by Month'!D159</f>
        <v>5</v>
      </c>
      <c r="D45" s="10">
        <f>'Pitching by Month'!E159</f>
        <v>0</v>
      </c>
      <c r="E45" s="10">
        <f>'Pitching by Month'!F159</f>
        <v>0</v>
      </c>
      <c r="F45" s="14">
        <f>'Pitching by Month'!G159</f>
        <v>4.33</v>
      </c>
      <c r="G45" s="10">
        <f>'Pitching by Month'!H159</f>
        <v>16</v>
      </c>
      <c r="H45" s="10">
        <f>'Pitching by Month'!I159</f>
        <v>19</v>
      </c>
      <c r="I45" s="10">
        <f>'Pitching by Month'!J159</f>
        <v>0</v>
      </c>
      <c r="J45" s="10">
        <f>'Pitching by Month'!K159</f>
        <v>9</v>
      </c>
      <c r="K45" s="10">
        <f>'Pitching by Month'!L159</f>
        <v>17</v>
      </c>
      <c r="L45" s="10">
        <f>'Pitching by Month'!M159</f>
        <v>0</v>
      </c>
      <c r="M45" s="10">
        <f>'Pitching by Month'!N159</f>
        <v>3</v>
      </c>
      <c r="N45" s="10">
        <f>'Pitching by Month'!O159</f>
        <v>0</v>
      </c>
      <c r="O45" s="10">
        <f>'Pitching by Month'!P159</f>
        <v>0</v>
      </c>
      <c r="P45" s="10">
        <f>'Pitching by Month'!Q159</f>
        <v>0</v>
      </c>
      <c r="Q45" s="14">
        <f t="shared" si="11"/>
        <v>33.25635103926097</v>
      </c>
      <c r="R45" s="21">
        <f t="shared" si="12"/>
        <v>8.3140877598152425</v>
      </c>
      <c r="T45" s="10"/>
      <c r="U45" s="10"/>
      <c r="V45" s="10"/>
      <c r="W45" s="10"/>
      <c r="X45" s="10"/>
    </row>
    <row r="46" spans="2:24" x14ac:dyDescent="0.25">
      <c r="B46" s="108" t="s">
        <v>97</v>
      </c>
      <c r="C46" s="10">
        <f>'Pitching by Month'!D175</f>
        <v>6</v>
      </c>
      <c r="D46" s="10">
        <f>'Pitching by Month'!E175</f>
        <v>0</v>
      </c>
      <c r="E46" s="10">
        <f>'Pitching by Month'!F175</f>
        <v>0</v>
      </c>
      <c r="F46" s="14">
        <f>'Pitching by Month'!G175</f>
        <v>8.66</v>
      </c>
      <c r="G46" s="10">
        <f>'Pitching by Month'!H175</f>
        <v>6</v>
      </c>
      <c r="H46" s="10">
        <f>'Pitching by Month'!I175</f>
        <v>6</v>
      </c>
      <c r="I46" s="10">
        <f>'Pitching by Month'!J175</f>
        <v>0</v>
      </c>
      <c r="J46" s="10">
        <f>'Pitching by Month'!K175</f>
        <v>13</v>
      </c>
      <c r="K46" s="10">
        <f>'Pitching by Month'!L175</f>
        <v>15</v>
      </c>
      <c r="L46" s="10">
        <f>'Pitching by Month'!M175</f>
        <v>3</v>
      </c>
      <c r="M46" s="10">
        <f>'Pitching by Month'!N175</f>
        <v>3</v>
      </c>
      <c r="N46" s="10">
        <f>'Pitching by Month'!O175</f>
        <v>1</v>
      </c>
      <c r="O46" s="10">
        <f>'Pitching by Month'!P175</f>
        <v>1</v>
      </c>
      <c r="P46" s="10">
        <f>'Pitching by Month'!Q175</f>
        <v>0</v>
      </c>
      <c r="Q46" s="14">
        <f t="shared" si="11"/>
        <v>6.2355658198614314</v>
      </c>
      <c r="R46" s="21">
        <f t="shared" si="12"/>
        <v>2.4249422632794455</v>
      </c>
      <c r="T46" s="10"/>
      <c r="U46" s="10"/>
      <c r="V46" s="10"/>
      <c r="W46" s="10"/>
      <c r="X46" s="10"/>
    </row>
    <row r="47" spans="2:24" x14ac:dyDescent="0.25">
      <c r="B47" s="108" t="s">
        <v>7</v>
      </c>
      <c r="C47" s="10">
        <f>'Pitching by Month'!D191</f>
        <v>1</v>
      </c>
      <c r="D47" s="10">
        <f>'Pitching by Month'!E191</f>
        <v>0</v>
      </c>
      <c r="E47" s="10">
        <f>'Pitching by Month'!F191</f>
        <v>0</v>
      </c>
      <c r="F47" s="14">
        <f>'Pitching by Month'!G191</f>
        <v>0.33333333333333331</v>
      </c>
      <c r="G47" s="10">
        <f>'Pitching by Month'!H191</f>
        <v>1</v>
      </c>
      <c r="H47" s="10">
        <f>'Pitching by Month'!I191</f>
        <v>1</v>
      </c>
      <c r="I47" s="10">
        <f>'Pitching by Month'!J191</f>
        <v>0</v>
      </c>
      <c r="J47" s="10">
        <f>'Pitching by Month'!K191</f>
        <v>0</v>
      </c>
      <c r="K47" s="10">
        <f>'Pitching by Month'!L191</f>
        <v>0</v>
      </c>
      <c r="L47" s="10">
        <f>'Pitching by Month'!M191</f>
        <v>0</v>
      </c>
      <c r="M47" s="10">
        <f>'Pitching by Month'!N191</f>
        <v>1</v>
      </c>
      <c r="N47" s="10">
        <f>'Pitching by Month'!O191</f>
        <v>0</v>
      </c>
      <c r="O47" s="10">
        <f>'Pitching by Month'!P191</f>
        <v>0</v>
      </c>
      <c r="P47" s="10">
        <f>'Pitching by Month'!Q191</f>
        <v>0</v>
      </c>
      <c r="Q47" s="14">
        <f t="shared" si="11"/>
        <v>27</v>
      </c>
      <c r="R47" s="21">
        <f t="shared" si="12"/>
        <v>3</v>
      </c>
      <c r="T47" s="10"/>
      <c r="U47" s="10"/>
      <c r="V47" s="10"/>
      <c r="W47" s="10"/>
      <c r="X47" s="10"/>
    </row>
    <row r="48" spans="2:24" ht="15.75" thickBot="1" x14ac:dyDescent="0.3">
      <c r="B48" s="113" t="s">
        <v>54</v>
      </c>
      <c r="C48" s="118">
        <f>SUM(C35:C47)</f>
        <v>58</v>
      </c>
      <c r="D48" s="118">
        <f t="shared" ref="D48:P48" si="15">SUM(D35:D47)</f>
        <v>18</v>
      </c>
      <c r="E48" s="118">
        <f t="shared" si="15"/>
        <v>0</v>
      </c>
      <c r="F48" s="153">
        <f t="shared" si="15"/>
        <v>111.63666666666666</v>
      </c>
      <c r="G48" s="118">
        <f t="shared" si="15"/>
        <v>128</v>
      </c>
      <c r="H48" s="118">
        <f t="shared" si="15"/>
        <v>158</v>
      </c>
      <c r="I48" s="118">
        <f t="shared" si="15"/>
        <v>7</v>
      </c>
      <c r="J48" s="118">
        <f t="shared" si="15"/>
        <v>142</v>
      </c>
      <c r="K48" s="118">
        <f t="shared" si="15"/>
        <v>132</v>
      </c>
      <c r="L48" s="118">
        <f t="shared" si="15"/>
        <v>13</v>
      </c>
      <c r="M48" s="118">
        <f t="shared" si="15"/>
        <v>46</v>
      </c>
      <c r="N48" s="118">
        <f t="shared" si="15"/>
        <v>8</v>
      </c>
      <c r="O48" s="118">
        <f t="shared" si="15"/>
        <v>9</v>
      </c>
      <c r="P48" s="118">
        <f t="shared" si="15"/>
        <v>0</v>
      </c>
      <c r="Q48" s="119">
        <f>G48*9/F48</f>
        <v>10.319190230211102</v>
      </c>
      <c r="R48" s="117">
        <f t="shared" si="12"/>
        <v>2.5977128183691143</v>
      </c>
    </row>
  </sheetData>
  <sortState xmlns:xlrd2="http://schemas.microsoft.com/office/spreadsheetml/2017/richdata2" ref="A5:X28">
    <sortCondition descending="1" ref="E5:E28"/>
  </sortState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234C4-4105-48D4-A49E-F6D3A83EB493}">
  <dimension ref="B2:Z44"/>
  <sheetViews>
    <sheetView showGridLines="0" workbookViewId="0"/>
  </sheetViews>
  <sheetFormatPr defaultRowHeight="15" x14ac:dyDescent="0.25"/>
  <cols>
    <col min="1" max="1" width="4.42578125" customWidth="1"/>
    <col min="2" max="2" width="19.42578125" bestFit="1" customWidth="1"/>
    <col min="3" max="8" width="4.140625" bestFit="1" customWidth="1"/>
    <col min="9" max="10" width="3.28515625" bestFit="1" customWidth="1"/>
    <col min="11" max="11" width="3.5703125" bestFit="1" customWidth="1"/>
    <col min="12" max="13" width="4.140625" bestFit="1" customWidth="1"/>
    <col min="14" max="14" width="4" bestFit="1" customWidth="1"/>
    <col min="15" max="15" width="4.140625" bestFit="1" customWidth="1"/>
    <col min="16" max="16" width="4.7109375" bestFit="1" customWidth="1"/>
    <col min="17" max="17" width="7.85546875" customWidth="1"/>
    <col min="18" max="18" width="8.42578125" customWidth="1"/>
    <col min="19" max="20" width="3.28515625" bestFit="1" customWidth="1"/>
    <col min="21" max="24" width="7.7109375" bestFit="1" customWidth="1"/>
    <col min="25" max="25" width="2.7109375" customWidth="1"/>
    <col min="27" max="27" width="19.140625" bestFit="1" customWidth="1"/>
    <col min="28" max="28" width="3.140625" bestFit="1" customWidth="1"/>
    <col min="29" max="29" width="3.5703125" bestFit="1" customWidth="1"/>
    <col min="30" max="30" width="3.7109375" bestFit="1" customWidth="1"/>
    <col min="31" max="31" width="6.42578125" bestFit="1" customWidth="1"/>
    <col min="32" max="32" width="4.140625" bestFit="1" customWidth="1"/>
    <col min="33" max="33" width="4.5703125" bestFit="1" customWidth="1"/>
    <col min="34" max="34" width="3.5703125" bestFit="1" customWidth="1"/>
    <col min="35" max="36" width="4.140625" bestFit="1" customWidth="1"/>
    <col min="37" max="37" width="4.7109375" bestFit="1" customWidth="1"/>
    <col min="38" max="38" width="4.28515625" bestFit="1" customWidth="1"/>
    <col min="39" max="39" width="5.42578125" bestFit="1" customWidth="1"/>
    <col min="40" max="40" width="4.7109375" bestFit="1" customWidth="1"/>
    <col min="41" max="41" width="3.140625" bestFit="1" customWidth="1"/>
    <col min="42" max="43" width="7.7109375" bestFit="1" customWidth="1"/>
  </cols>
  <sheetData>
    <row r="2" spans="2:26" ht="21" x14ac:dyDescent="0.35">
      <c r="G2" s="64" t="s">
        <v>186</v>
      </c>
    </row>
    <row r="3" spans="2:26" ht="15.75" thickBot="1" x14ac:dyDescent="0.3">
      <c r="B3" s="3" t="s">
        <v>106</v>
      </c>
    </row>
    <row r="4" spans="2:26" x14ac:dyDescent="0.25">
      <c r="B4" s="109" t="s">
        <v>15</v>
      </c>
      <c r="C4" s="34" t="s">
        <v>39</v>
      </c>
      <c r="D4" s="34" t="s">
        <v>40</v>
      </c>
      <c r="E4" s="34" t="s">
        <v>0</v>
      </c>
      <c r="F4" s="34" t="s">
        <v>1</v>
      </c>
      <c r="G4" s="34" t="s">
        <v>2</v>
      </c>
      <c r="H4" s="34" t="s">
        <v>8</v>
      </c>
      <c r="I4" s="34" t="s">
        <v>10</v>
      </c>
      <c r="J4" s="34" t="s">
        <v>41</v>
      </c>
      <c r="K4" s="34" t="s">
        <v>42</v>
      </c>
      <c r="L4" s="34" t="s">
        <v>3</v>
      </c>
      <c r="M4" s="34" t="s">
        <v>4</v>
      </c>
      <c r="N4" s="34" t="s">
        <v>43</v>
      </c>
      <c r="O4" s="34" t="s">
        <v>5</v>
      </c>
      <c r="P4" s="34" t="s">
        <v>44</v>
      </c>
      <c r="Q4" s="34" t="s">
        <v>45</v>
      </c>
      <c r="R4" s="34" t="s">
        <v>46</v>
      </c>
      <c r="S4" s="34" t="s">
        <v>47</v>
      </c>
      <c r="T4" s="34" t="s">
        <v>48</v>
      </c>
      <c r="U4" s="34" t="s">
        <v>49</v>
      </c>
      <c r="V4" s="34" t="s">
        <v>50</v>
      </c>
      <c r="W4" s="34" t="s">
        <v>51</v>
      </c>
      <c r="X4" s="61" t="s">
        <v>52</v>
      </c>
      <c r="Y4" s="5"/>
      <c r="Z4" s="5"/>
    </row>
    <row r="5" spans="2:26" x14ac:dyDescent="0.25">
      <c r="B5" s="70" t="s">
        <v>14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2" t="e">
        <f t="shared" ref="U5:U27" si="0">(G5+M5+P5)/(E5+M5+P5+N5)</f>
        <v>#DIV/0!</v>
      </c>
      <c r="V5" s="12" t="e">
        <f t="shared" ref="V5:V27" si="1">(H5+I5*2+J5*3+K5*4)/E5</f>
        <v>#DIV/0!</v>
      </c>
      <c r="W5" s="12" t="e">
        <f t="shared" ref="W5:W27" si="2">U5+V5</f>
        <v>#DIV/0!</v>
      </c>
      <c r="X5" s="110" t="e">
        <f t="shared" ref="X5:X27" si="3">G5/E5</f>
        <v>#DIV/0!</v>
      </c>
    </row>
    <row r="6" spans="2:26" x14ac:dyDescent="0.25">
      <c r="B6" s="70" t="s">
        <v>12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2" t="e">
        <f t="shared" si="0"/>
        <v>#DIV/0!</v>
      </c>
      <c r="V6" s="12" t="e">
        <f t="shared" si="1"/>
        <v>#DIV/0!</v>
      </c>
      <c r="W6" s="12" t="e">
        <f t="shared" si="2"/>
        <v>#DIV/0!</v>
      </c>
      <c r="X6" s="110" t="e">
        <f t="shared" si="3"/>
        <v>#DIV/0!</v>
      </c>
    </row>
    <row r="7" spans="2:26" x14ac:dyDescent="0.25">
      <c r="B7" s="70" t="s">
        <v>13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2" t="e">
        <f t="shared" si="0"/>
        <v>#DIV/0!</v>
      </c>
      <c r="V7" s="12" t="e">
        <f t="shared" si="1"/>
        <v>#DIV/0!</v>
      </c>
      <c r="W7" s="12" t="e">
        <f t="shared" si="2"/>
        <v>#DIV/0!</v>
      </c>
      <c r="X7" s="110" t="e">
        <f t="shared" si="3"/>
        <v>#DIV/0!</v>
      </c>
    </row>
    <row r="8" spans="2:26" x14ac:dyDescent="0.25">
      <c r="B8" s="70" t="s">
        <v>11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2" t="e">
        <f t="shared" si="0"/>
        <v>#DIV/0!</v>
      </c>
      <c r="V8" s="12" t="e">
        <f t="shared" si="1"/>
        <v>#DIV/0!</v>
      </c>
      <c r="W8" s="12" t="e">
        <f t="shared" si="2"/>
        <v>#DIV/0!</v>
      </c>
      <c r="X8" s="110" t="e">
        <f t="shared" si="3"/>
        <v>#DIV/0!</v>
      </c>
    </row>
    <row r="9" spans="2:26" x14ac:dyDescent="0.25">
      <c r="B9" s="70" t="s">
        <v>162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2" t="e">
        <f t="shared" si="0"/>
        <v>#DIV/0!</v>
      </c>
      <c r="V9" s="12" t="e">
        <f t="shared" si="1"/>
        <v>#DIV/0!</v>
      </c>
      <c r="W9" s="12" t="e">
        <f t="shared" si="2"/>
        <v>#DIV/0!</v>
      </c>
      <c r="X9" s="110" t="e">
        <f t="shared" si="3"/>
        <v>#DIV/0!</v>
      </c>
    </row>
    <row r="10" spans="2:26" x14ac:dyDescent="0.25">
      <c r="B10" s="70" t="s">
        <v>104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2" t="e">
        <f t="shared" si="0"/>
        <v>#DIV/0!</v>
      </c>
      <c r="V10" s="12" t="e">
        <f t="shared" si="1"/>
        <v>#DIV/0!</v>
      </c>
      <c r="W10" s="12" t="e">
        <f t="shared" si="2"/>
        <v>#DIV/0!</v>
      </c>
      <c r="X10" s="110" t="e">
        <f t="shared" si="3"/>
        <v>#DIV/0!</v>
      </c>
    </row>
    <row r="11" spans="2:26" x14ac:dyDescent="0.25">
      <c r="B11" s="70" t="s">
        <v>100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2" t="e">
        <f t="shared" si="0"/>
        <v>#DIV/0!</v>
      </c>
      <c r="V11" s="12" t="e">
        <f t="shared" si="1"/>
        <v>#DIV/0!</v>
      </c>
      <c r="W11" s="12" t="e">
        <f t="shared" si="2"/>
        <v>#DIV/0!</v>
      </c>
      <c r="X11" s="110" t="e">
        <f t="shared" si="3"/>
        <v>#DIV/0!</v>
      </c>
    </row>
    <row r="12" spans="2:26" x14ac:dyDescent="0.25">
      <c r="B12" s="70" t="s">
        <v>107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2" t="e">
        <f t="shared" si="0"/>
        <v>#DIV/0!</v>
      </c>
      <c r="V12" s="12" t="e">
        <f t="shared" si="1"/>
        <v>#DIV/0!</v>
      </c>
      <c r="W12" s="12" t="e">
        <f t="shared" si="2"/>
        <v>#DIV/0!</v>
      </c>
      <c r="X12" s="110" t="e">
        <f t="shared" si="3"/>
        <v>#DIV/0!</v>
      </c>
    </row>
    <row r="13" spans="2:26" x14ac:dyDescent="0.25">
      <c r="B13" s="70" t="s">
        <v>163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2" t="e">
        <f t="shared" si="0"/>
        <v>#DIV/0!</v>
      </c>
      <c r="V13" s="12" t="e">
        <f t="shared" si="1"/>
        <v>#DIV/0!</v>
      </c>
      <c r="W13" s="12" t="e">
        <f t="shared" si="2"/>
        <v>#DIV/0!</v>
      </c>
      <c r="X13" s="110" t="e">
        <f t="shared" si="3"/>
        <v>#DIV/0!</v>
      </c>
    </row>
    <row r="14" spans="2:26" x14ac:dyDescent="0.25">
      <c r="B14" s="70" t="s">
        <v>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2" t="e">
        <f t="shared" si="0"/>
        <v>#DIV/0!</v>
      </c>
      <c r="V14" s="12" t="e">
        <f t="shared" si="1"/>
        <v>#DIV/0!</v>
      </c>
      <c r="W14" s="12" t="e">
        <f t="shared" si="2"/>
        <v>#DIV/0!</v>
      </c>
      <c r="X14" s="110" t="e">
        <f t="shared" si="3"/>
        <v>#DIV/0!</v>
      </c>
    </row>
    <row r="15" spans="2:26" x14ac:dyDescent="0.25">
      <c r="B15" s="70" t="s">
        <v>156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2" t="e">
        <f t="shared" si="0"/>
        <v>#DIV/0!</v>
      </c>
      <c r="V15" s="12" t="e">
        <f t="shared" si="1"/>
        <v>#DIV/0!</v>
      </c>
      <c r="W15" s="12" t="e">
        <f t="shared" si="2"/>
        <v>#DIV/0!</v>
      </c>
      <c r="X15" s="110" t="e">
        <f t="shared" si="3"/>
        <v>#DIV/0!</v>
      </c>
    </row>
    <row r="16" spans="2:26" x14ac:dyDescent="0.25">
      <c r="B16" s="70" t="s">
        <v>22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2" t="e">
        <f t="shared" si="0"/>
        <v>#DIV/0!</v>
      </c>
      <c r="V16" s="12" t="e">
        <f t="shared" si="1"/>
        <v>#DIV/0!</v>
      </c>
      <c r="W16" s="12" t="e">
        <f t="shared" si="2"/>
        <v>#DIV/0!</v>
      </c>
      <c r="X16" s="110" t="e">
        <f t="shared" si="3"/>
        <v>#DIV/0!</v>
      </c>
    </row>
    <row r="17" spans="2:24" x14ac:dyDescent="0.25">
      <c r="B17" s="70" t="s">
        <v>53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2" t="e">
        <f t="shared" si="0"/>
        <v>#DIV/0!</v>
      </c>
      <c r="V17" s="12" t="e">
        <f t="shared" si="1"/>
        <v>#DIV/0!</v>
      </c>
      <c r="W17" s="12" t="e">
        <f t="shared" si="2"/>
        <v>#DIV/0!</v>
      </c>
      <c r="X17" s="110" t="e">
        <f t="shared" si="3"/>
        <v>#DIV/0!</v>
      </c>
    </row>
    <row r="18" spans="2:24" x14ac:dyDescent="0.25">
      <c r="B18" s="70" t="s">
        <v>66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2" t="e">
        <f t="shared" si="0"/>
        <v>#DIV/0!</v>
      </c>
      <c r="V18" s="12" t="e">
        <f t="shared" si="1"/>
        <v>#DIV/0!</v>
      </c>
      <c r="W18" s="12" t="e">
        <f t="shared" si="2"/>
        <v>#DIV/0!</v>
      </c>
      <c r="X18" s="110" t="e">
        <f t="shared" si="3"/>
        <v>#DIV/0!</v>
      </c>
    </row>
    <row r="19" spans="2:24" x14ac:dyDescent="0.25">
      <c r="B19" s="70" t="s">
        <v>109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2" t="e">
        <f t="shared" si="0"/>
        <v>#DIV/0!</v>
      </c>
      <c r="V19" s="12" t="e">
        <f t="shared" si="1"/>
        <v>#DIV/0!</v>
      </c>
      <c r="W19" s="12" t="e">
        <f t="shared" si="2"/>
        <v>#DIV/0!</v>
      </c>
      <c r="X19" s="110" t="e">
        <f t="shared" si="3"/>
        <v>#DIV/0!</v>
      </c>
    </row>
    <row r="20" spans="2:24" x14ac:dyDescent="0.25">
      <c r="B20" s="70" t="s">
        <v>159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2" t="e">
        <f t="shared" si="0"/>
        <v>#DIV/0!</v>
      </c>
      <c r="V20" s="12" t="e">
        <f t="shared" si="1"/>
        <v>#DIV/0!</v>
      </c>
      <c r="W20" s="12" t="e">
        <f t="shared" si="2"/>
        <v>#DIV/0!</v>
      </c>
      <c r="X20" s="110" t="e">
        <f t="shared" si="3"/>
        <v>#DIV/0!</v>
      </c>
    </row>
    <row r="21" spans="2:24" x14ac:dyDescent="0.25">
      <c r="B21" s="70" t="s">
        <v>20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2" t="e">
        <f t="shared" si="0"/>
        <v>#DIV/0!</v>
      </c>
      <c r="V21" s="12" t="e">
        <f t="shared" si="1"/>
        <v>#DIV/0!</v>
      </c>
      <c r="W21" s="12" t="e">
        <f t="shared" si="2"/>
        <v>#DIV/0!</v>
      </c>
      <c r="X21" s="110" t="e">
        <f t="shared" si="3"/>
        <v>#DIV/0!</v>
      </c>
    </row>
    <row r="22" spans="2:24" x14ac:dyDescent="0.25">
      <c r="B22" s="70" t="s">
        <v>23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2" t="e">
        <f t="shared" si="0"/>
        <v>#DIV/0!</v>
      </c>
      <c r="V22" s="12" t="e">
        <f t="shared" si="1"/>
        <v>#DIV/0!</v>
      </c>
      <c r="W22" s="12" t="e">
        <f t="shared" si="2"/>
        <v>#DIV/0!</v>
      </c>
      <c r="X22" s="110" t="e">
        <f t="shared" si="3"/>
        <v>#DIV/0!</v>
      </c>
    </row>
    <row r="23" spans="2:24" x14ac:dyDescent="0.25">
      <c r="B23" s="70" t="s">
        <v>108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2" t="e">
        <f t="shared" si="0"/>
        <v>#DIV/0!</v>
      </c>
      <c r="V23" s="12" t="e">
        <f t="shared" si="1"/>
        <v>#DIV/0!</v>
      </c>
      <c r="W23" s="12" t="e">
        <f t="shared" si="2"/>
        <v>#DIV/0!</v>
      </c>
      <c r="X23" s="110" t="e">
        <f t="shared" si="3"/>
        <v>#DIV/0!</v>
      </c>
    </row>
    <row r="24" spans="2:24" x14ac:dyDescent="0.25">
      <c r="B24" s="70" t="s">
        <v>17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2" t="e">
        <f t="shared" si="0"/>
        <v>#DIV/0!</v>
      </c>
      <c r="V24" s="12" t="e">
        <f t="shared" si="1"/>
        <v>#DIV/0!</v>
      </c>
      <c r="W24" s="12" t="e">
        <f t="shared" si="2"/>
        <v>#DIV/0!</v>
      </c>
      <c r="X24" s="110" t="e">
        <f t="shared" si="3"/>
        <v>#DIV/0!</v>
      </c>
    </row>
    <row r="25" spans="2:24" x14ac:dyDescent="0.25">
      <c r="B25" s="73" t="s">
        <v>97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2" t="e">
        <f t="shared" si="0"/>
        <v>#DIV/0!</v>
      </c>
      <c r="V25" s="12" t="e">
        <f t="shared" si="1"/>
        <v>#DIV/0!</v>
      </c>
      <c r="W25" s="12" t="e">
        <f t="shared" si="2"/>
        <v>#DIV/0!</v>
      </c>
      <c r="X25" s="110" t="e">
        <f t="shared" si="3"/>
        <v>#DIV/0!</v>
      </c>
    </row>
    <row r="26" spans="2:24" x14ac:dyDescent="0.25">
      <c r="B26" s="73" t="s">
        <v>155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12" t="e">
        <f t="shared" si="0"/>
        <v>#DIV/0!</v>
      </c>
      <c r="V26" s="12" t="e">
        <f t="shared" si="1"/>
        <v>#DIV/0!</v>
      </c>
      <c r="W26" s="12" t="e">
        <f t="shared" si="2"/>
        <v>#DIV/0!</v>
      </c>
      <c r="X26" s="110" t="e">
        <f t="shared" si="3"/>
        <v>#DIV/0!</v>
      </c>
    </row>
    <row r="27" spans="2:24" x14ac:dyDescent="0.25">
      <c r="B27" s="70" t="s">
        <v>7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12" t="e">
        <f t="shared" si="0"/>
        <v>#DIV/0!</v>
      </c>
      <c r="V27" s="12" t="e">
        <f t="shared" si="1"/>
        <v>#DIV/0!</v>
      </c>
      <c r="W27" s="12" t="e">
        <f t="shared" si="2"/>
        <v>#DIV/0!</v>
      </c>
      <c r="X27" s="110" t="e">
        <f t="shared" si="3"/>
        <v>#DIV/0!</v>
      </c>
    </row>
    <row r="28" spans="2:24" ht="15.75" thickBot="1" x14ac:dyDescent="0.3">
      <c r="B28" s="111" t="s">
        <v>54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5" t="e">
        <f>(G23+M23+P23)/(E23+M23+P23+N23)</f>
        <v>#DIV/0!</v>
      </c>
      <c r="V28" s="115" t="e">
        <f>(H23+I23*2+J23*3+K23*4)/E23</f>
        <v>#DIV/0!</v>
      </c>
      <c r="W28" s="115" t="e">
        <f>U28+V28</f>
        <v>#DIV/0!</v>
      </c>
      <c r="X28" s="116" t="e">
        <f>G23/E23</f>
        <v>#DIV/0!</v>
      </c>
    </row>
    <row r="29" spans="2:24" x14ac:dyDescent="0.25">
      <c r="B29" s="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2"/>
      <c r="V29" s="12"/>
      <c r="W29" s="12"/>
      <c r="X29" s="12"/>
    </row>
    <row r="30" spans="2:24" x14ac:dyDescent="0.25">
      <c r="T30" s="10"/>
      <c r="U30" s="10"/>
      <c r="V30" s="10"/>
      <c r="W30" s="10"/>
      <c r="X30" s="10"/>
    </row>
    <row r="31" spans="2:24" ht="21" x14ac:dyDescent="0.35">
      <c r="F31" s="64" t="s">
        <v>187</v>
      </c>
      <c r="T31" s="10"/>
      <c r="U31" s="10"/>
      <c r="V31" s="10"/>
      <c r="W31" s="10"/>
      <c r="X31" s="10"/>
    </row>
    <row r="32" spans="2:24" ht="15.75" thickBot="1" x14ac:dyDescent="0.3">
      <c r="B32" s="3" t="s">
        <v>55</v>
      </c>
      <c r="F32" s="44"/>
      <c r="T32" s="10"/>
      <c r="U32" s="10"/>
      <c r="V32" s="10"/>
      <c r="W32" s="10"/>
      <c r="X32" s="10"/>
    </row>
    <row r="33" spans="2:24" x14ac:dyDescent="0.25">
      <c r="B33" s="109" t="s">
        <v>16</v>
      </c>
      <c r="C33" s="34" t="s">
        <v>56</v>
      </c>
      <c r="D33" s="34" t="s">
        <v>57</v>
      </c>
      <c r="E33" s="34" t="s">
        <v>58</v>
      </c>
      <c r="F33" s="34" t="s">
        <v>18</v>
      </c>
      <c r="G33" s="34" t="s">
        <v>19</v>
      </c>
      <c r="H33" s="34" t="s">
        <v>59</v>
      </c>
      <c r="I33" s="34" t="s">
        <v>42</v>
      </c>
      <c r="J33" s="34" t="s">
        <v>5</v>
      </c>
      <c r="K33" s="34" t="s">
        <v>4</v>
      </c>
      <c r="L33" s="34" t="s">
        <v>44</v>
      </c>
      <c r="M33" s="34" t="s">
        <v>60</v>
      </c>
      <c r="N33" s="34" t="s">
        <v>61</v>
      </c>
      <c r="O33" s="34" t="s">
        <v>62</v>
      </c>
      <c r="P33" s="34" t="s">
        <v>63</v>
      </c>
      <c r="Q33" s="34" t="s">
        <v>64</v>
      </c>
      <c r="R33" s="61" t="s">
        <v>65</v>
      </c>
      <c r="T33" s="10"/>
      <c r="U33" s="10"/>
      <c r="V33" s="10"/>
      <c r="W33" s="10"/>
      <c r="X33" s="10"/>
    </row>
    <row r="34" spans="2:24" x14ac:dyDescent="0.25">
      <c r="B34" s="107" t="s">
        <v>104</v>
      </c>
      <c r="C34" s="10"/>
      <c r="D34" s="10"/>
      <c r="E34" s="10"/>
      <c r="F34" s="13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 t="e">
        <f>G34*9/F34</f>
        <v>#DIV/0!</v>
      </c>
      <c r="R34" s="21" t="e">
        <f t="shared" ref="R34:R44" si="4">(H34+K34)/F34</f>
        <v>#DIV/0!</v>
      </c>
      <c r="T34" s="10"/>
      <c r="U34" s="10"/>
      <c r="V34" s="10"/>
      <c r="W34" s="10"/>
      <c r="X34" s="10"/>
    </row>
    <row r="35" spans="2:24" x14ac:dyDescent="0.25">
      <c r="B35" s="108" t="s">
        <v>100</v>
      </c>
      <c r="C35" s="10"/>
      <c r="D35" s="10"/>
      <c r="E35" s="10"/>
      <c r="F35" s="13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 t="e">
        <f t="shared" ref="Q35:Q44" si="5">G35*9/F35</f>
        <v>#DIV/0!</v>
      </c>
      <c r="R35" s="21" t="e">
        <f t="shared" si="4"/>
        <v>#DIV/0!</v>
      </c>
      <c r="T35" s="10"/>
      <c r="U35" s="10"/>
      <c r="V35" s="10"/>
      <c r="W35" s="10"/>
      <c r="X35" s="10"/>
    </row>
    <row r="36" spans="2:24" x14ac:dyDescent="0.25">
      <c r="B36" s="108" t="s">
        <v>21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 t="e">
        <f t="shared" si="5"/>
        <v>#DIV/0!</v>
      </c>
      <c r="R36" s="21" t="e">
        <f t="shared" si="4"/>
        <v>#DIV/0!</v>
      </c>
      <c r="T36" s="10"/>
      <c r="U36" s="10"/>
      <c r="V36" s="10"/>
      <c r="W36" s="10"/>
      <c r="X36" s="10"/>
    </row>
    <row r="37" spans="2:24" x14ac:dyDescent="0.25">
      <c r="B37" s="108" t="s">
        <v>53</v>
      </c>
      <c r="C37" s="10"/>
      <c r="D37" s="10"/>
      <c r="E37" s="10"/>
      <c r="F37" s="13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 t="e">
        <f t="shared" si="5"/>
        <v>#DIV/0!</v>
      </c>
      <c r="R37" s="21" t="e">
        <f t="shared" si="4"/>
        <v>#DIV/0!</v>
      </c>
      <c r="T37" s="10"/>
      <c r="U37" s="10"/>
      <c r="V37" s="10"/>
      <c r="W37" s="10"/>
      <c r="X37" s="10"/>
    </row>
    <row r="38" spans="2:24" x14ac:dyDescent="0.25">
      <c r="B38" s="108" t="s">
        <v>109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 t="e">
        <f t="shared" si="5"/>
        <v>#DIV/0!</v>
      </c>
      <c r="R38" s="21" t="e">
        <f t="shared" si="4"/>
        <v>#DIV/0!</v>
      </c>
      <c r="T38" s="10"/>
      <c r="U38" s="10"/>
      <c r="V38" s="10"/>
      <c r="W38" s="10"/>
      <c r="X38" s="10"/>
    </row>
    <row r="39" spans="2:24" x14ac:dyDescent="0.25">
      <c r="B39" s="108" t="s">
        <v>115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 t="e">
        <f t="shared" si="5"/>
        <v>#DIV/0!</v>
      </c>
      <c r="R39" s="21" t="e">
        <f t="shared" si="4"/>
        <v>#DIV/0!</v>
      </c>
      <c r="T39" s="10"/>
      <c r="U39" s="10"/>
      <c r="V39" s="10"/>
      <c r="W39" s="10"/>
      <c r="X39" s="10"/>
    </row>
    <row r="40" spans="2:24" x14ac:dyDescent="0.25">
      <c r="B40" s="108" t="s">
        <v>20</v>
      </c>
      <c r="C40" s="10"/>
      <c r="D40" s="10"/>
      <c r="E40" s="10"/>
      <c r="F40" s="13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 t="e">
        <f t="shared" si="5"/>
        <v>#DIV/0!</v>
      </c>
      <c r="R40" s="21" t="e">
        <f t="shared" si="4"/>
        <v>#DIV/0!</v>
      </c>
      <c r="T40" s="10"/>
      <c r="U40" s="10"/>
      <c r="V40" s="10"/>
      <c r="W40" s="10"/>
      <c r="X40" s="10"/>
    </row>
    <row r="41" spans="2:24" x14ac:dyDescent="0.25">
      <c r="B41" s="107" t="s">
        <v>17</v>
      </c>
      <c r="C41" s="10"/>
      <c r="D41" s="10"/>
      <c r="E41" s="10"/>
      <c r="F41" s="13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 t="e">
        <f t="shared" si="5"/>
        <v>#DIV/0!</v>
      </c>
      <c r="R41" s="21" t="e">
        <f t="shared" si="4"/>
        <v>#DIV/0!</v>
      </c>
      <c r="T41" s="10"/>
      <c r="U41" s="10"/>
      <c r="V41" s="10"/>
      <c r="W41" s="10"/>
      <c r="X41" s="10"/>
    </row>
    <row r="42" spans="2:24" x14ac:dyDescent="0.25">
      <c r="B42" s="108" t="s">
        <v>97</v>
      </c>
      <c r="C42" s="10"/>
      <c r="D42" s="10"/>
      <c r="E42" s="10"/>
      <c r="F42" s="13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 t="e">
        <f t="shared" si="5"/>
        <v>#DIV/0!</v>
      </c>
      <c r="R42" s="21" t="e">
        <f t="shared" si="4"/>
        <v>#DIV/0!</v>
      </c>
      <c r="T42" s="10"/>
      <c r="U42" s="10"/>
      <c r="V42" s="10"/>
      <c r="W42" s="10"/>
      <c r="X42" s="10"/>
    </row>
    <row r="43" spans="2:24" x14ac:dyDescent="0.25">
      <c r="B43" s="108" t="s">
        <v>7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 t="e">
        <f t="shared" si="5"/>
        <v>#DIV/0!</v>
      </c>
      <c r="R43" s="21" t="e">
        <f t="shared" si="4"/>
        <v>#DIV/0!</v>
      </c>
      <c r="T43" s="10"/>
      <c r="U43" s="10"/>
      <c r="V43" s="10"/>
      <c r="W43" s="10"/>
      <c r="X43" s="10"/>
    </row>
    <row r="44" spans="2:24" ht="15.75" thickBot="1" x14ac:dyDescent="0.3">
      <c r="B44" s="113" t="s">
        <v>54</v>
      </c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8" t="e">
        <f t="shared" si="5"/>
        <v>#DIV/0!</v>
      </c>
      <c r="R44" s="117" t="e">
        <f t="shared" si="4"/>
        <v>#DIV/0!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May Update</vt:lpstr>
      <vt:lpstr>June Update</vt:lpstr>
      <vt:lpstr>July Update</vt:lpstr>
      <vt:lpstr>Batting by month</vt:lpstr>
      <vt:lpstr>Pitching by Month</vt:lpstr>
      <vt:lpstr>2026 Tournaments</vt:lpstr>
      <vt:lpstr>2026 Regular Season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Burke</dc:creator>
  <cp:lastModifiedBy>Steve Burke</cp:lastModifiedBy>
  <cp:lastPrinted>2026-07-26T17:12:30Z</cp:lastPrinted>
  <dcterms:created xsi:type="dcterms:W3CDTF">2024-05-13T03:18:51Z</dcterms:created>
  <dcterms:modified xsi:type="dcterms:W3CDTF">2026-08-03T14:43:20Z</dcterms:modified>
</cp:coreProperties>
</file>