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sc\Baseball\Kids Baseball\Mike's Baseball\Website\2019\"/>
    </mc:Choice>
  </mc:AlternateContent>
  <xr:revisionPtr revIDLastSave="0" documentId="13_ncr:1_{856A163E-4B3C-4D85-91A6-E6BB26FF1CD3}" xr6:coauthVersionLast="47" xr6:coauthVersionMax="47" xr10:uidLastSave="{00000000-0000-0000-0000-000000000000}"/>
  <bookViews>
    <workbookView xWindow="-120" yWindow="-120" windowWidth="29040" windowHeight="15720" tabRatio="261" xr2:uid="{2B6B2276-B0CE-42C1-83D7-CDAAEB597570}"/>
  </bookViews>
  <sheets>
    <sheet name="Batting" sheetId="1" r:id="rId1"/>
    <sheet name="Pitch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6" i="3" l="1"/>
  <c r="K296" i="3"/>
  <c r="L296" i="3"/>
  <c r="T10" i="1"/>
  <c r="U10" i="1"/>
  <c r="W10" i="1"/>
  <c r="T11" i="1"/>
  <c r="U11" i="1"/>
  <c r="W11" i="1"/>
  <c r="T14" i="1"/>
  <c r="U14" i="1"/>
  <c r="W14" i="1"/>
  <c r="T15" i="1"/>
  <c r="U15" i="1"/>
  <c r="W15" i="1"/>
  <c r="T18" i="1"/>
  <c r="U18" i="1"/>
  <c r="W18" i="1"/>
  <c r="T19" i="1"/>
  <c r="U19" i="1"/>
  <c r="W19" i="1"/>
  <c r="T20" i="1"/>
  <c r="U20" i="1"/>
  <c r="W20" i="1"/>
  <c r="T23" i="1"/>
  <c r="U23" i="1"/>
  <c r="W23" i="1"/>
  <c r="T24" i="1"/>
  <c r="U24" i="1"/>
  <c r="W24" i="1"/>
  <c r="T27" i="1"/>
  <c r="U27" i="1"/>
  <c r="W27" i="1"/>
  <c r="T28" i="1"/>
  <c r="U28" i="1"/>
  <c r="W28" i="1"/>
  <c r="T29" i="1"/>
  <c r="U29" i="1"/>
  <c r="W29" i="1"/>
  <c r="T30" i="1"/>
  <c r="U30" i="1"/>
  <c r="W30" i="1"/>
  <c r="T33" i="1"/>
  <c r="U33" i="1"/>
  <c r="W33" i="1"/>
  <c r="T34" i="1"/>
  <c r="U34" i="1"/>
  <c r="W34" i="1"/>
  <c r="T35" i="1"/>
  <c r="U35" i="1"/>
  <c r="W35" i="1"/>
  <c r="T38" i="1"/>
  <c r="U38" i="1"/>
  <c r="W38" i="1"/>
  <c r="T39" i="1"/>
  <c r="U39" i="1"/>
  <c r="W39" i="1"/>
  <c r="T40" i="1"/>
  <c r="U40" i="1"/>
  <c r="W40" i="1"/>
  <c r="T43" i="1"/>
  <c r="U43" i="1"/>
  <c r="W43" i="1"/>
  <c r="T44" i="1"/>
  <c r="U44" i="1"/>
  <c r="W44" i="1"/>
  <c r="T47" i="1"/>
  <c r="U47" i="1"/>
  <c r="W47" i="1"/>
  <c r="T48" i="1"/>
  <c r="U48" i="1"/>
  <c r="W48" i="1"/>
  <c r="T51" i="1"/>
  <c r="U51" i="1"/>
  <c r="W51" i="1"/>
  <c r="T52" i="1"/>
  <c r="U52" i="1"/>
  <c r="W52" i="1"/>
  <c r="T53" i="1"/>
  <c r="U53" i="1"/>
  <c r="W53" i="1"/>
  <c r="T54" i="1"/>
  <c r="U54" i="1"/>
  <c r="W54" i="1"/>
  <c r="T55" i="1"/>
  <c r="U55" i="1"/>
  <c r="W55" i="1"/>
  <c r="T56" i="1"/>
  <c r="U56" i="1"/>
  <c r="W56" i="1"/>
  <c r="T57" i="1"/>
  <c r="U57" i="1"/>
  <c r="W57" i="1"/>
  <c r="T61" i="1"/>
  <c r="U61" i="1"/>
  <c r="W61" i="1"/>
  <c r="T62" i="1"/>
  <c r="U62" i="1"/>
  <c r="W62" i="1"/>
  <c r="T63" i="1"/>
  <c r="U63" i="1"/>
  <c r="W63" i="1"/>
  <c r="T66" i="1"/>
  <c r="U66" i="1"/>
  <c r="W66" i="1"/>
  <c r="T67" i="1"/>
  <c r="U67" i="1"/>
  <c r="W67" i="1"/>
  <c r="T70" i="1"/>
  <c r="U70" i="1"/>
  <c r="W70" i="1"/>
  <c r="T74" i="1"/>
  <c r="U74" i="1"/>
  <c r="W74" i="1"/>
  <c r="T75" i="1"/>
  <c r="U75" i="1"/>
  <c r="W75" i="1"/>
  <c r="T78" i="1"/>
  <c r="U78" i="1"/>
  <c r="W78" i="1"/>
  <c r="T79" i="1"/>
  <c r="U79" i="1"/>
  <c r="W79" i="1"/>
  <c r="T80" i="1"/>
  <c r="U80" i="1"/>
  <c r="W80" i="1"/>
  <c r="T81" i="1"/>
  <c r="U81" i="1"/>
  <c r="W81" i="1"/>
  <c r="T82" i="1"/>
  <c r="U82" i="1"/>
  <c r="W82" i="1"/>
  <c r="T83" i="1"/>
  <c r="U83" i="1"/>
  <c r="W83" i="1"/>
  <c r="T84" i="1"/>
  <c r="U84" i="1"/>
  <c r="W84" i="1"/>
  <c r="T85" i="1"/>
  <c r="U85" i="1"/>
  <c r="W85" i="1"/>
  <c r="W86" i="1"/>
  <c r="T87" i="1"/>
  <c r="U87" i="1"/>
  <c r="W87" i="1"/>
  <c r="T88" i="1"/>
  <c r="U88" i="1"/>
  <c r="W88" i="1"/>
  <c r="T91" i="1"/>
  <c r="U91" i="1"/>
  <c r="W91" i="1"/>
  <c r="T92" i="1"/>
  <c r="U92" i="1"/>
  <c r="W92" i="1"/>
  <c r="T95" i="1"/>
  <c r="U95" i="1"/>
  <c r="W95" i="1"/>
  <c r="T96" i="1"/>
  <c r="U96" i="1"/>
  <c r="W96" i="1"/>
  <c r="T97" i="1"/>
  <c r="U97" i="1"/>
  <c r="W97" i="1"/>
  <c r="T98" i="1"/>
  <c r="U98" i="1"/>
  <c r="W98" i="1"/>
  <c r="T99" i="1"/>
  <c r="U99" i="1"/>
  <c r="W99" i="1"/>
  <c r="T102" i="1"/>
  <c r="U102" i="1"/>
  <c r="W102" i="1"/>
  <c r="T103" i="1"/>
  <c r="U103" i="1"/>
  <c r="W103" i="1"/>
  <c r="T104" i="1"/>
  <c r="U104" i="1"/>
  <c r="W104" i="1"/>
  <c r="T111" i="1"/>
  <c r="U111" i="1"/>
  <c r="W111" i="1"/>
  <c r="T112" i="1"/>
  <c r="U112" i="1"/>
  <c r="W112" i="1"/>
  <c r="T115" i="1"/>
  <c r="U115" i="1"/>
  <c r="W115" i="1"/>
  <c r="T116" i="1"/>
  <c r="U116" i="1"/>
  <c r="W116" i="1"/>
  <c r="T119" i="1"/>
  <c r="U119" i="1"/>
  <c r="W119" i="1"/>
  <c r="T120" i="1"/>
  <c r="U120" i="1"/>
  <c r="W120" i="1"/>
  <c r="T123" i="1"/>
  <c r="U123" i="1"/>
  <c r="W123" i="1"/>
  <c r="T124" i="1"/>
  <c r="U124" i="1"/>
  <c r="W124" i="1"/>
  <c r="T127" i="1"/>
  <c r="U127" i="1"/>
  <c r="W127" i="1"/>
  <c r="T128" i="1"/>
  <c r="U128" i="1"/>
  <c r="W128" i="1"/>
  <c r="T131" i="1"/>
  <c r="U131" i="1"/>
  <c r="W131" i="1"/>
  <c r="T132" i="1"/>
  <c r="U132" i="1"/>
  <c r="W132" i="1"/>
  <c r="T133" i="1"/>
  <c r="U133" i="1"/>
  <c r="W133" i="1"/>
  <c r="T136" i="1"/>
  <c r="U136" i="1"/>
  <c r="W136" i="1"/>
  <c r="T137" i="1"/>
  <c r="U137" i="1"/>
  <c r="W137" i="1"/>
  <c r="T138" i="1"/>
  <c r="U138" i="1"/>
  <c r="W138" i="1"/>
  <c r="T139" i="1"/>
  <c r="U139" i="1"/>
  <c r="W139" i="1"/>
  <c r="T140" i="1"/>
  <c r="U140" i="1"/>
  <c r="W140" i="1"/>
  <c r="T142" i="1"/>
  <c r="U142" i="1"/>
  <c r="W142" i="1"/>
  <c r="T143" i="1"/>
  <c r="U143" i="1"/>
  <c r="W143" i="1"/>
  <c r="T144" i="1"/>
  <c r="U144" i="1"/>
  <c r="W144" i="1"/>
  <c r="T145" i="1"/>
  <c r="U145" i="1"/>
  <c r="W145" i="1"/>
  <c r="T146" i="1"/>
  <c r="U146" i="1"/>
  <c r="W146" i="1"/>
  <c r="T147" i="1"/>
  <c r="U147" i="1"/>
  <c r="W147" i="1"/>
  <c r="T150" i="1"/>
  <c r="U150" i="1"/>
  <c r="W150" i="1"/>
  <c r="T151" i="1"/>
  <c r="U151" i="1"/>
  <c r="W151" i="1"/>
  <c r="T152" i="1"/>
  <c r="U152" i="1"/>
  <c r="W152" i="1"/>
  <c r="T153" i="1"/>
  <c r="U153" i="1"/>
  <c r="W153" i="1"/>
  <c r="T154" i="1"/>
  <c r="U154" i="1"/>
  <c r="W154" i="1"/>
  <c r="T155" i="1"/>
  <c r="U155" i="1"/>
  <c r="W155" i="1"/>
  <c r="T156" i="1"/>
  <c r="U156" i="1"/>
  <c r="W156" i="1"/>
  <c r="T157" i="1"/>
  <c r="U157" i="1"/>
  <c r="W157" i="1"/>
  <c r="T160" i="1"/>
  <c r="U160" i="1"/>
  <c r="W160" i="1"/>
  <c r="T161" i="1"/>
  <c r="U161" i="1"/>
  <c r="W161" i="1"/>
  <c r="T164" i="1"/>
  <c r="U164" i="1"/>
  <c r="W164" i="1"/>
  <c r="T165" i="1"/>
  <c r="U165" i="1"/>
  <c r="W165" i="1"/>
  <c r="T166" i="1"/>
  <c r="U166" i="1"/>
  <c r="W166" i="1"/>
  <c r="T167" i="1"/>
  <c r="U167" i="1"/>
  <c r="W167" i="1"/>
  <c r="T168" i="1"/>
  <c r="U168" i="1"/>
  <c r="W168" i="1"/>
  <c r="T171" i="1"/>
  <c r="U171" i="1"/>
  <c r="W171" i="1"/>
  <c r="T172" i="1"/>
  <c r="U172" i="1"/>
  <c r="W172" i="1"/>
  <c r="T173" i="1"/>
  <c r="U173" i="1"/>
  <c r="W173" i="1"/>
  <c r="T174" i="1"/>
  <c r="U174" i="1"/>
  <c r="W174" i="1"/>
  <c r="T177" i="1"/>
  <c r="U177" i="1"/>
  <c r="W177" i="1"/>
  <c r="T178" i="1"/>
  <c r="U178" i="1"/>
  <c r="W178" i="1"/>
  <c r="T181" i="1"/>
  <c r="U181" i="1"/>
  <c r="W181" i="1"/>
  <c r="T182" i="1"/>
  <c r="U182" i="1"/>
  <c r="W182" i="1"/>
  <c r="T183" i="1"/>
  <c r="U183" i="1"/>
  <c r="W183" i="1"/>
  <c r="T186" i="1"/>
  <c r="U186" i="1"/>
  <c r="W186" i="1"/>
  <c r="T187" i="1"/>
  <c r="U187" i="1"/>
  <c r="W187" i="1"/>
  <c r="T188" i="1"/>
  <c r="U188" i="1"/>
  <c r="W188" i="1"/>
  <c r="T189" i="1"/>
  <c r="U189" i="1"/>
  <c r="W189" i="1"/>
  <c r="T190" i="1"/>
  <c r="U190" i="1"/>
  <c r="W190" i="1"/>
  <c r="T191" i="1"/>
  <c r="U191" i="1"/>
  <c r="W191" i="1"/>
  <c r="T192" i="1"/>
  <c r="U192" i="1"/>
  <c r="W192" i="1"/>
  <c r="T193" i="1"/>
  <c r="U193" i="1"/>
  <c r="W193" i="1"/>
  <c r="T194" i="1"/>
  <c r="U194" i="1"/>
  <c r="W194" i="1"/>
  <c r="T197" i="1"/>
  <c r="U197" i="1"/>
  <c r="W197" i="1"/>
  <c r="T198" i="1"/>
  <c r="U198" i="1"/>
  <c r="W198" i="1"/>
  <c r="T199" i="1"/>
  <c r="U199" i="1"/>
  <c r="W199" i="1"/>
  <c r="T200" i="1"/>
  <c r="U200" i="1"/>
  <c r="W200" i="1"/>
  <c r="T202" i="1"/>
  <c r="U202" i="1"/>
  <c r="W202" i="1"/>
  <c r="T203" i="1"/>
  <c r="U203" i="1"/>
  <c r="W203" i="1"/>
  <c r="T206" i="1"/>
  <c r="U206" i="1"/>
  <c r="W206" i="1"/>
  <c r="T207" i="1"/>
  <c r="U207" i="1"/>
  <c r="W207" i="1"/>
  <c r="T208" i="1"/>
  <c r="U208" i="1"/>
  <c r="W208" i="1"/>
  <c r="T209" i="1"/>
  <c r="U209" i="1"/>
  <c r="W209" i="1"/>
  <c r="T212" i="1"/>
  <c r="U212" i="1"/>
  <c r="W212" i="1"/>
  <c r="T213" i="1"/>
  <c r="U213" i="1"/>
  <c r="W213" i="1"/>
  <c r="T216" i="1"/>
  <c r="U216" i="1"/>
  <c r="W216" i="1"/>
  <c r="T217" i="1"/>
  <c r="U217" i="1"/>
  <c r="W217" i="1"/>
  <c r="T221" i="1"/>
  <c r="U221" i="1"/>
  <c r="W221" i="1"/>
  <c r="T225" i="1"/>
  <c r="U225" i="1"/>
  <c r="W225" i="1"/>
  <c r="T226" i="1"/>
  <c r="U226" i="1"/>
  <c r="W226" i="1"/>
  <c r="T230" i="1"/>
  <c r="U230" i="1"/>
  <c r="W230" i="1"/>
  <c r="T231" i="1"/>
  <c r="U231" i="1"/>
  <c r="W231" i="1"/>
  <c r="T234" i="1"/>
  <c r="U234" i="1"/>
  <c r="W234" i="1"/>
  <c r="T237" i="1"/>
  <c r="U237" i="1"/>
  <c r="W237" i="1"/>
  <c r="T238" i="1"/>
  <c r="U238" i="1"/>
  <c r="W238" i="1"/>
  <c r="T239" i="1"/>
  <c r="U239" i="1"/>
  <c r="W239" i="1"/>
  <c r="T242" i="1"/>
  <c r="U242" i="1"/>
  <c r="W242" i="1"/>
  <c r="T243" i="1"/>
  <c r="U243" i="1"/>
  <c r="W243" i="1"/>
  <c r="T246" i="1"/>
  <c r="U246" i="1"/>
  <c r="W246" i="1"/>
  <c r="T247" i="1"/>
  <c r="U247" i="1"/>
  <c r="W247" i="1"/>
  <c r="T250" i="1"/>
  <c r="U250" i="1"/>
  <c r="W250" i="1"/>
  <c r="T251" i="1"/>
  <c r="U251" i="1"/>
  <c r="W251" i="1"/>
  <c r="T252" i="1"/>
  <c r="U252" i="1"/>
  <c r="W252" i="1"/>
  <c r="T255" i="1"/>
  <c r="U255" i="1"/>
  <c r="W255" i="1"/>
  <c r="T256" i="1"/>
  <c r="U256" i="1"/>
  <c r="W256" i="1"/>
  <c r="T259" i="1"/>
  <c r="U259" i="1"/>
  <c r="W259" i="1"/>
  <c r="T260" i="1"/>
  <c r="U260" i="1"/>
  <c r="W260" i="1"/>
  <c r="T261" i="1"/>
  <c r="U261" i="1"/>
  <c r="W261" i="1"/>
  <c r="T262" i="1"/>
  <c r="U262" i="1"/>
  <c r="W262" i="1"/>
  <c r="T265" i="1"/>
  <c r="U265" i="1"/>
  <c r="W265" i="1"/>
  <c r="T266" i="1"/>
  <c r="U266" i="1"/>
  <c r="W266" i="1"/>
  <c r="T269" i="1"/>
  <c r="U269" i="1"/>
  <c r="W269" i="1"/>
  <c r="T270" i="1"/>
  <c r="U270" i="1"/>
  <c r="W270" i="1"/>
  <c r="T273" i="1"/>
  <c r="U273" i="1"/>
  <c r="W273" i="1"/>
  <c r="T274" i="1"/>
  <c r="U274" i="1"/>
  <c r="W274" i="1"/>
  <c r="T277" i="1"/>
  <c r="U277" i="1"/>
  <c r="W277" i="1"/>
  <c r="T278" i="1"/>
  <c r="U278" i="1"/>
  <c r="W278" i="1"/>
  <c r="T281" i="1"/>
  <c r="U281" i="1"/>
  <c r="W281" i="1"/>
  <c r="T282" i="1"/>
  <c r="U282" i="1"/>
  <c r="W282" i="1"/>
  <c r="T283" i="1"/>
  <c r="U283" i="1"/>
  <c r="W283" i="1"/>
  <c r="T284" i="1"/>
  <c r="U284" i="1"/>
  <c r="W284" i="1"/>
  <c r="T285" i="1"/>
  <c r="U285" i="1"/>
  <c r="W285" i="1"/>
  <c r="T288" i="1"/>
  <c r="U288" i="1"/>
  <c r="W288" i="1"/>
  <c r="T289" i="1"/>
  <c r="U289" i="1"/>
  <c r="W289" i="1"/>
  <c r="T292" i="1"/>
  <c r="U292" i="1"/>
  <c r="W292" i="1"/>
  <c r="T293" i="1"/>
  <c r="U293" i="1"/>
  <c r="W293" i="1"/>
  <c r="T297" i="1"/>
  <c r="U297" i="1"/>
  <c r="W297" i="1"/>
  <c r="T298" i="1"/>
  <c r="U298" i="1"/>
  <c r="W298" i="1"/>
  <c r="T301" i="1"/>
  <c r="U301" i="1"/>
  <c r="W301" i="1"/>
  <c r="T302" i="1"/>
  <c r="U302" i="1"/>
  <c r="W302" i="1"/>
  <c r="T303" i="1"/>
  <c r="U303" i="1"/>
  <c r="W303" i="1"/>
  <c r="T304" i="1"/>
  <c r="U304" i="1"/>
  <c r="W304" i="1"/>
  <c r="T305" i="1"/>
  <c r="U305" i="1"/>
  <c r="W305" i="1"/>
  <c r="T306" i="1"/>
  <c r="U306" i="1"/>
  <c r="W306" i="1"/>
  <c r="T309" i="1"/>
  <c r="U309" i="1"/>
  <c r="W309" i="1"/>
  <c r="T310" i="1"/>
  <c r="U310" i="1"/>
  <c r="W310" i="1"/>
  <c r="T313" i="1"/>
  <c r="U313" i="1"/>
  <c r="W313" i="1"/>
  <c r="T314" i="1"/>
  <c r="U314" i="1"/>
  <c r="W314" i="1"/>
  <c r="T317" i="1"/>
  <c r="U317" i="1"/>
  <c r="W317" i="1"/>
  <c r="T318" i="1"/>
  <c r="U318" i="1"/>
  <c r="W318" i="1"/>
  <c r="T321" i="1"/>
  <c r="U321" i="1"/>
  <c r="W321" i="1"/>
  <c r="T322" i="1"/>
  <c r="U322" i="1"/>
  <c r="W322" i="1"/>
  <c r="T323" i="1"/>
  <c r="U323" i="1"/>
  <c r="W323" i="1"/>
  <c r="T326" i="1"/>
  <c r="U326" i="1"/>
  <c r="W326" i="1"/>
  <c r="T327" i="1"/>
  <c r="U327" i="1"/>
  <c r="W327" i="1"/>
  <c r="T330" i="1"/>
  <c r="U330" i="1"/>
  <c r="W330" i="1"/>
  <c r="T331" i="1"/>
  <c r="U331" i="1"/>
  <c r="W331" i="1"/>
  <c r="T332" i="1"/>
  <c r="U332" i="1"/>
  <c r="W332" i="1"/>
  <c r="T335" i="1"/>
  <c r="U335" i="1"/>
  <c r="W335" i="1"/>
  <c r="T336" i="1"/>
  <c r="U336" i="1"/>
  <c r="W336" i="1"/>
  <c r="T337" i="1"/>
  <c r="U337" i="1"/>
  <c r="W337" i="1"/>
  <c r="T338" i="1"/>
  <c r="U338" i="1"/>
  <c r="W338" i="1"/>
  <c r="T341" i="1"/>
  <c r="U341" i="1"/>
  <c r="W341" i="1"/>
  <c r="T342" i="1"/>
  <c r="U342" i="1"/>
  <c r="W342" i="1"/>
  <c r="T343" i="1"/>
  <c r="U343" i="1"/>
  <c r="W343" i="1"/>
  <c r="T346" i="1"/>
  <c r="U346" i="1"/>
  <c r="W346" i="1"/>
  <c r="T347" i="1"/>
  <c r="U347" i="1"/>
  <c r="W347" i="1"/>
  <c r="T350" i="1"/>
  <c r="U350" i="1"/>
  <c r="W350" i="1"/>
  <c r="T351" i="1"/>
  <c r="U351" i="1"/>
  <c r="W351" i="1"/>
  <c r="T352" i="1"/>
  <c r="U352" i="1"/>
  <c r="W352" i="1"/>
  <c r="T355" i="1"/>
  <c r="U355" i="1"/>
  <c r="W355" i="1"/>
  <c r="T356" i="1"/>
  <c r="U356" i="1"/>
  <c r="W356" i="1"/>
  <c r="T359" i="1"/>
  <c r="U359" i="1"/>
  <c r="W359" i="1"/>
  <c r="T360" i="1"/>
  <c r="U360" i="1"/>
  <c r="W360" i="1"/>
  <c r="T361" i="1"/>
  <c r="U361" i="1"/>
  <c r="W361" i="1"/>
  <c r="T362" i="1"/>
  <c r="U362" i="1"/>
  <c r="W362" i="1"/>
  <c r="T363" i="1"/>
  <c r="U363" i="1"/>
  <c r="W363" i="1"/>
  <c r="T364" i="1"/>
  <c r="U364" i="1"/>
  <c r="W364" i="1"/>
  <c r="T365" i="1"/>
  <c r="U365" i="1"/>
  <c r="W365" i="1"/>
  <c r="T366" i="1"/>
  <c r="U366" i="1"/>
  <c r="W366" i="1"/>
  <c r="T369" i="1"/>
  <c r="U369" i="1"/>
  <c r="W369" i="1"/>
  <c r="T370" i="1"/>
  <c r="U370" i="1"/>
  <c r="W370" i="1"/>
  <c r="T373" i="1"/>
  <c r="U373" i="1"/>
  <c r="W373" i="1"/>
  <c r="T374" i="1"/>
  <c r="U374" i="1"/>
  <c r="W374" i="1"/>
  <c r="T386" i="1"/>
  <c r="U386" i="1"/>
  <c r="W386" i="1"/>
  <c r="T387" i="1"/>
  <c r="U387" i="1"/>
  <c r="W387" i="1"/>
  <c r="T388" i="1"/>
  <c r="U388" i="1"/>
  <c r="W388" i="1"/>
  <c r="T389" i="1"/>
  <c r="U389" i="1"/>
  <c r="W389" i="1"/>
  <c r="T390" i="1"/>
  <c r="U390" i="1"/>
  <c r="W390" i="1"/>
  <c r="T391" i="1"/>
  <c r="U391" i="1"/>
  <c r="W391" i="1"/>
  <c r="T392" i="1"/>
  <c r="U392" i="1"/>
  <c r="W392" i="1"/>
  <c r="T399" i="1"/>
  <c r="U399" i="1"/>
  <c r="W399" i="1"/>
  <c r="T400" i="1"/>
  <c r="U400" i="1"/>
  <c r="W400" i="1"/>
  <c r="T407" i="1"/>
  <c r="U407" i="1"/>
  <c r="W407" i="1"/>
  <c r="T408" i="1"/>
  <c r="U408" i="1"/>
  <c r="W408" i="1"/>
  <c r="T411" i="1"/>
  <c r="U411" i="1"/>
  <c r="W411" i="1"/>
  <c r="T412" i="1"/>
  <c r="U412" i="1"/>
  <c r="W412" i="1"/>
  <c r="T415" i="1"/>
  <c r="U415" i="1"/>
  <c r="W415" i="1"/>
  <c r="T416" i="1"/>
  <c r="U416" i="1"/>
  <c r="W416" i="1"/>
  <c r="T417" i="1"/>
  <c r="U417" i="1"/>
  <c r="W417" i="1"/>
  <c r="T420" i="1"/>
  <c r="U420" i="1"/>
  <c r="W420" i="1"/>
  <c r="T421" i="1"/>
  <c r="U421" i="1"/>
  <c r="W421" i="1"/>
  <c r="T422" i="1"/>
  <c r="U422" i="1"/>
  <c r="W422" i="1"/>
  <c r="T423" i="1"/>
  <c r="U423" i="1"/>
  <c r="W423" i="1"/>
  <c r="T424" i="1"/>
  <c r="U424" i="1"/>
  <c r="W424" i="1"/>
  <c r="T425" i="1"/>
  <c r="U425" i="1"/>
  <c r="W425" i="1"/>
  <c r="T426" i="1"/>
  <c r="U426" i="1"/>
  <c r="W426" i="1"/>
  <c r="T429" i="1"/>
  <c r="U429" i="1"/>
  <c r="W429" i="1"/>
  <c r="T430" i="1"/>
  <c r="U430" i="1"/>
  <c r="W430" i="1"/>
  <c r="T433" i="1"/>
  <c r="U433" i="1"/>
  <c r="W433" i="1"/>
  <c r="T434" i="1"/>
  <c r="U434" i="1"/>
  <c r="W434" i="1"/>
  <c r="T435" i="1"/>
  <c r="U435" i="1"/>
  <c r="W435" i="1"/>
  <c r="T438" i="1"/>
  <c r="T439" i="1"/>
  <c r="U439" i="1"/>
  <c r="W439" i="1"/>
  <c r="T440" i="1"/>
  <c r="U440" i="1"/>
  <c r="W440" i="1"/>
  <c r="U443" i="1"/>
  <c r="W443" i="1"/>
  <c r="T444" i="1"/>
  <c r="U444" i="1"/>
  <c r="W444" i="1"/>
  <c r="T445" i="1"/>
  <c r="U445" i="1"/>
  <c r="W445" i="1"/>
  <c r="T448" i="1"/>
  <c r="U448" i="1"/>
  <c r="W448" i="1"/>
  <c r="T452" i="1"/>
  <c r="U452" i="1"/>
  <c r="W452" i="1"/>
  <c r="T453" i="1"/>
  <c r="U453" i="1"/>
  <c r="W453" i="1"/>
  <c r="T456" i="1"/>
  <c r="U456" i="1"/>
  <c r="W456" i="1"/>
  <c r="T457" i="1"/>
  <c r="U457" i="1"/>
  <c r="W457" i="1"/>
  <c r="T460" i="1"/>
  <c r="U460" i="1"/>
  <c r="W460" i="1"/>
  <c r="T461" i="1"/>
  <c r="U461" i="1"/>
  <c r="W461" i="1"/>
  <c r="T462" i="1"/>
  <c r="U462" i="1"/>
  <c r="W462" i="1"/>
  <c r="T463" i="1"/>
  <c r="U463" i="1"/>
  <c r="W463" i="1"/>
  <c r="T464" i="1"/>
  <c r="U464" i="1"/>
  <c r="W464" i="1"/>
  <c r="T465" i="1"/>
  <c r="U465" i="1"/>
  <c r="W465" i="1"/>
  <c r="T468" i="1"/>
  <c r="U468" i="1"/>
  <c r="W468" i="1"/>
  <c r="T469" i="1"/>
  <c r="U469" i="1"/>
  <c r="W469" i="1"/>
  <c r="T472" i="1"/>
  <c r="U472" i="1"/>
  <c r="W472" i="1"/>
  <c r="T473" i="1"/>
  <c r="U473" i="1"/>
  <c r="W473" i="1"/>
  <c r="T474" i="1"/>
  <c r="U474" i="1"/>
  <c r="W474" i="1"/>
  <c r="T475" i="1"/>
  <c r="U475" i="1"/>
  <c r="W475" i="1"/>
  <c r="T478" i="1"/>
  <c r="U478" i="1"/>
  <c r="W478" i="1"/>
  <c r="T479" i="1"/>
  <c r="U479" i="1"/>
  <c r="W479" i="1"/>
  <c r="T482" i="1"/>
  <c r="U482" i="1"/>
  <c r="W482" i="1"/>
  <c r="T483" i="1"/>
  <c r="U483" i="1"/>
  <c r="W483" i="1"/>
  <c r="T484" i="1"/>
  <c r="U484" i="1"/>
  <c r="W484" i="1"/>
  <c r="T485" i="1"/>
  <c r="U485" i="1"/>
  <c r="W485" i="1"/>
  <c r="T486" i="1"/>
  <c r="U486" i="1"/>
  <c r="W486" i="1"/>
  <c r="T487" i="1"/>
  <c r="U487" i="1"/>
  <c r="W487" i="1"/>
  <c r="T488" i="1"/>
  <c r="U488" i="1"/>
  <c r="W488" i="1"/>
  <c r="W489" i="1"/>
  <c r="T490" i="1"/>
  <c r="U490" i="1"/>
  <c r="W490" i="1"/>
  <c r="T496" i="1"/>
  <c r="U496" i="1"/>
  <c r="W496" i="1"/>
  <c r="T498" i="1"/>
  <c r="U498" i="1"/>
  <c r="W498" i="1"/>
  <c r="T501" i="1"/>
  <c r="U501" i="1"/>
  <c r="W501" i="1"/>
  <c r="T502" i="1"/>
  <c r="U502" i="1"/>
  <c r="W502" i="1"/>
  <c r="T503" i="1"/>
  <c r="U503" i="1"/>
  <c r="W503" i="1"/>
  <c r="T506" i="1"/>
  <c r="U506" i="1"/>
  <c r="W506" i="1"/>
  <c r="T507" i="1"/>
  <c r="U507" i="1"/>
  <c r="W507" i="1"/>
  <c r="T508" i="1"/>
  <c r="U508" i="1"/>
  <c r="W508" i="1"/>
  <c r="T509" i="1"/>
  <c r="U509" i="1"/>
  <c r="W509" i="1"/>
  <c r="T510" i="1"/>
  <c r="U510" i="1"/>
  <c r="W510" i="1"/>
  <c r="T511" i="1"/>
  <c r="U511" i="1"/>
  <c r="W511" i="1"/>
  <c r="T512" i="1"/>
  <c r="U512" i="1"/>
  <c r="W512" i="1"/>
  <c r="T513" i="1"/>
  <c r="U513" i="1"/>
  <c r="W513" i="1"/>
  <c r="T514" i="1"/>
  <c r="U514" i="1"/>
  <c r="W514" i="1"/>
  <c r="T515" i="1"/>
  <c r="U515" i="1"/>
  <c r="W515" i="1"/>
  <c r="T516" i="1"/>
  <c r="U516" i="1"/>
  <c r="W516" i="1"/>
  <c r="T517" i="1"/>
  <c r="U517" i="1"/>
  <c r="W517" i="1"/>
  <c r="T518" i="1"/>
  <c r="U518" i="1"/>
  <c r="W518" i="1"/>
  <c r="T521" i="1"/>
  <c r="U521" i="1"/>
  <c r="W521" i="1"/>
  <c r="T523" i="1"/>
  <c r="U523" i="1"/>
  <c r="W523" i="1"/>
  <c r="T524" i="1"/>
  <c r="U524" i="1"/>
  <c r="W524" i="1"/>
  <c r="T527" i="1"/>
  <c r="U527" i="1"/>
  <c r="W527" i="1"/>
  <c r="T528" i="1"/>
  <c r="U528" i="1"/>
  <c r="W528" i="1"/>
  <c r="T529" i="1"/>
  <c r="U529" i="1"/>
  <c r="W529" i="1"/>
  <c r="T533" i="1"/>
  <c r="U533" i="1"/>
  <c r="W533" i="1"/>
  <c r="T534" i="1"/>
  <c r="U534" i="1"/>
  <c r="W534" i="1"/>
  <c r="T537" i="1"/>
  <c r="U537" i="1"/>
  <c r="W537" i="1"/>
  <c r="T538" i="1"/>
  <c r="U538" i="1"/>
  <c r="W538" i="1"/>
  <c r="T541" i="1"/>
  <c r="U541" i="1"/>
  <c r="W541" i="1"/>
  <c r="T542" i="1"/>
  <c r="U542" i="1"/>
  <c r="W542" i="1"/>
  <c r="T543" i="1"/>
  <c r="U543" i="1"/>
  <c r="W543" i="1"/>
  <c r="T545" i="1"/>
  <c r="U545" i="1"/>
  <c r="W545" i="1"/>
  <c r="T548" i="1"/>
  <c r="U548" i="1"/>
  <c r="W548" i="1"/>
  <c r="T549" i="1"/>
  <c r="U549" i="1"/>
  <c r="W549" i="1"/>
  <c r="T550" i="1"/>
  <c r="U550" i="1"/>
  <c r="W550" i="1"/>
  <c r="T553" i="1"/>
  <c r="U553" i="1"/>
  <c r="W553" i="1"/>
  <c r="T554" i="1"/>
  <c r="U554" i="1"/>
  <c r="W554" i="1"/>
  <c r="T557" i="1"/>
  <c r="U557" i="1"/>
  <c r="W557" i="1"/>
  <c r="T558" i="1"/>
  <c r="U558" i="1"/>
  <c r="W558" i="1"/>
  <c r="T560" i="1"/>
  <c r="U560" i="1"/>
  <c r="W560" i="1"/>
  <c r="T561" i="1"/>
  <c r="U561" i="1"/>
  <c r="W561" i="1"/>
  <c r="T562" i="1"/>
  <c r="U562" i="1"/>
  <c r="W562" i="1"/>
  <c r="T563" i="1"/>
  <c r="U563" i="1"/>
  <c r="W563" i="1"/>
  <c r="T564" i="1"/>
  <c r="U564" i="1"/>
  <c r="W564" i="1"/>
  <c r="T565" i="1"/>
  <c r="U565" i="1"/>
  <c r="W565" i="1"/>
  <c r="T572" i="1"/>
  <c r="U572" i="1"/>
  <c r="W572" i="1"/>
  <c r="T573" i="1"/>
  <c r="U573" i="1"/>
  <c r="W573" i="1"/>
  <c r="T574" i="1"/>
  <c r="U574" i="1"/>
  <c r="W574" i="1"/>
  <c r="T575" i="1"/>
  <c r="U575" i="1"/>
  <c r="W575" i="1"/>
  <c r="T576" i="1"/>
  <c r="U576" i="1"/>
  <c r="W576" i="1"/>
  <c r="W577" i="1"/>
  <c r="T578" i="1"/>
  <c r="U578" i="1"/>
  <c r="W578" i="1"/>
  <c r="T579" i="1"/>
  <c r="U579" i="1"/>
  <c r="W579" i="1"/>
  <c r="T582" i="1"/>
  <c r="U582" i="1"/>
  <c r="W582" i="1"/>
  <c r="T583" i="1"/>
  <c r="U583" i="1"/>
  <c r="W583" i="1"/>
  <c r="T584" i="1"/>
  <c r="U584" i="1"/>
  <c r="W584" i="1"/>
  <c r="T585" i="1"/>
  <c r="U585" i="1"/>
  <c r="W585" i="1"/>
  <c r="T586" i="1"/>
  <c r="U586" i="1"/>
  <c r="W586" i="1"/>
  <c r="T587" i="1"/>
  <c r="U587" i="1"/>
  <c r="W587" i="1"/>
  <c r="T588" i="1"/>
  <c r="U588" i="1"/>
  <c r="W588" i="1"/>
  <c r="T589" i="1"/>
  <c r="U589" i="1"/>
  <c r="W589" i="1"/>
  <c r="T590" i="1"/>
  <c r="U590" i="1"/>
  <c r="W590" i="1"/>
  <c r="T591" i="1"/>
  <c r="U591" i="1"/>
  <c r="W591" i="1"/>
  <c r="T592" i="1"/>
  <c r="U592" i="1"/>
  <c r="W592" i="1"/>
  <c r="T593" i="1"/>
  <c r="U593" i="1"/>
  <c r="W593" i="1"/>
  <c r="T596" i="1"/>
  <c r="U596" i="1"/>
  <c r="W596" i="1"/>
  <c r="T597" i="1"/>
  <c r="U597" i="1"/>
  <c r="W597" i="1"/>
  <c r="T601" i="1"/>
  <c r="U601" i="1"/>
  <c r="W601" i="1"/>
  <c r="T602" i="1"/>
  <c r="U602" i="1"/>
  <c r="W602" i="1"/>
  <c r="T605" i="1"/>
  <c r="U605" i="1"/>
  <c r="W605" i="1"/>
  <c r="T606" i="1"/>
  <c r="U606" i="1"/>
  <c r="W606" i="1"/>
  <c r="T609" i="1"/>
  <c r="U609" i="1"/>
  <c r="W609" i="1"/>
  <c r="T610" i="1"/>
  <c r="U610" i="1"/>
  <c r="W610" i="1"/>
  <c r="T611" i="1"/>
  <c r="U611" i="1"/>
  <c r="W611" i="1"/>
  <c r="T612" i="1"/>
  <c r="U612" i="1"/>
  <c r="W612" i="1"/>
  <c r="T615" i="1"/>
  <c r="U615" i="1"/>
  <c r="W615" i="1"/>
  <c r="T616" i="1"/>
  <c r="U616" i="1"/>
  <c r="W616" i="1"/>
  <c r="T619" i="1"/>
  <c r="U619" i="1"/>
  <c r="W619" i="1"/>
  <c r="T620" i="1"/>
  <c r="U620" i="1"/>
  <c r="W620" i="1"/>
  <c r="T621" i="1"/>
  <c r="U621" i="1"/>
  <c r="W621" i="1"/>
  <c r="T622" i="1"/>
  <c r="U622" i="1"/>
  <c r="W622" i="1"/>
  <c r="T623" i="1"/>
  <c r="U623" i="1"/>
  <c r="W623" i="1"/>
  <c r="T626" i="1"/>
  <c r="U626" i="1"/>
  <c r="W626" i="1"/>
  <c r="T627" i="1"/>
  <c r="U627" i="1"/>
  <c r="W627" i="1"/>
  <c r="T629" i="1"/>
  <c r="U629" i="1"/>
  <c r="W629" i="1"/>
  <c r="T630" i="1"/>
  <c r="U630" i="1"/>
  <c r="W630" i="1"/>
  <c r="T633" i="1"/>
  <c r="U633" i="1"/>
  <c r="W633" i="1"/>
  <c r="T634" i="1"/>
  <c r="U634" i="1"/>
  <c r="W634" i="1"/>
  <c r="T637" i="1"/>
  <c r="U637" i="1"/>
  <c r="W637" i="1"/>
  <c r="T638" i="1"/>
  <c r="U638" i="1"/>
  <c r="W638" i="1"/>
  <c r="T639" i="1"/>
  <c r="U639" i="1"/>
  <c r="W639" i="1"/>
  <c r="T642" i="1"/>
  <c r="U642" i="1"/>
  <c r="W642" i="1"/>
  <c r="T643" i="1"/>
  <c r="U643" i="1"/>
  <c r="W643" i="1"/>
  <c r="T644" i="1"/>
  <c r="U644" i="1"/>
  <c r="W644" i="1"/>
  <c r="T645" i="1"/>
  <c r="U645" i="1"/>
  <c r="W645" i="1"/>
  <c r="T646" i="1"/>
  <c r="U646" i="1"/>
  <c r="W646" i="1"/>
  <c r="T647" i="1"/>
  <c r="U647" i="1"/>
  <c r="W647" i="1"/>
  <c r="T648" i="1"/>
  <c r="U648" i="1"/>
  <c r="W648" i="1"/>
  <c r="T650" i="1"/>
  <c r="U650" i="1"/>
  <c r="W650" i="1"/>
  <c r="T653" i="1"/>
  <c r="U653" i="1"/>
  <c r="W653" i="1"/>
  <c r="T654" i="1"/>
  <c r="U654" i="1"/>
  <c r="W654" i="1"/>
  <c r="T657" i="1"/>
  <c r="U657" i="1"/>
  <c r="W657" i="1"/>
  <c r="T658" i="1"/>
  <c r="U658" i="1"/>
  <c r="W658" i="1"/>
  <c r="T661" i="1"/>
  <c r="U661" i="1"/>
  <c r="W661" i="1"/>
  <c r="T662" i="1"/>
  <c r="U662" i="1"/>
  <c r="W662" i="1"/>
  <c r="T665" i="1"/>
  <c r="U665" i="1"/>
  <c r="W665" i="1"/>
  <c r="T666" i="1"/>
  <c r="U666" i="1"/>
  <c r="W666" i="1"/>
  <c r="T673" i="1"/>
  <c r="U673" i="1"/>
  <c r="W673" i="1"/>
  <c r="T674" i="1"/>
  <c r="U674" i="1"/>
  <c r="W674" i="1"/>
  <c r="T677" i="1"/>
  <c r="U677" i="1"/>
  <c r="W677" i="1"/>
  <c r="T678" i="1"/>
  <c r="U678" i="1"/>
  <c r="W678" i="1"/>
  <c r="T679" i="1"/>
  <c r="U679" i="1"/>
  <c r="W679" i="1"/>
  <c r="T682" i="1"/>
  <c r="U682" i="1"/>
  <c r="W682" i="1"/>
  <c r="T683" i="1"/>
  <c r="U683" i="1"/>
  <c r="W683" i="1"/>
  <c r="T684" i="1"/>
  <c r="U684" i="1"/>
  <c r="W684" i="1"/>
  <c r="T685" i="1"/>
  <c r="U685" i="1"/>
  <c r="W685" i="1"/>
  <c r="T686" i="1"/>
  <c r="U686" i="1"/>
  <c r="W686" i="1"/>
  <c r="T687" i="1"/>
  <c r="U687" i="1"/>
  <c r="W687" i="1"/>
  <c r="T688" i="1"/>
  <c r="U688" i="1"/>
  <c r="W688" i="1"/>
  <c r="T689" i="1"/>
  <c r="U689" i="1"/>
  <c r="W689" i="1"/>
  <c r="T692" i="1"/>
  <c r="U692" i="1"/>
  <c r="W692" i="1"/>
  <c r="T693" i="1"/>
  <c r="U693" i="1"/>
  <c r="W693" i="1"/>
  <c r="T694" i="1"/>
  <c r="U694" i="1"/>
  <c r="W694" i="1"/>
  <c r="T695" i="1"/>
  <c r="U695" i="1"/>
  <c r="W695" i="1"/>
  <c r="T696" i="1"/>
  <c r="U696" i="1"/>
  <c r="W696" i="1"/>
  <c r="T697" i="1"/>
  <c r="U697" i="1"/>
  <c r="W697" i="1"/>
  <c r="T698" i="1"/>
  <c r="U698" i="1"/>
  <c r="W698" i="1"/>
  <c r="T699" i="1"/>
  <c r="U699" i="1"/>
  <c r="W699" i="1"/>
  <c r="T702" i="1"/>
  <c r="U702" i="1"/>
  <c r="W702" i="1"/>
  <c r="T703" i="1"/>
  <c r="U703" i="1"/>
  <c r="W703" i="1"/>
  <c r="T706" i="1"/>
  <c r="U706" i="1"/>
  <c r="W706" i="1"/>
  <c r="T707" i="1"/>
  <c r="U707" i="1"/>
  <c r="W707" i="1"/>
  <c r="T710" i="1"/>
  <c r="U710" i="1"/>
  <c r="W710" i="1"/>
  <c r="T711" i="1"/>
  <c r="U711" i="1"/>
  <c r="W711" i="1"/>
  <c r="T714" i="1"/>
  <c r="U714" i="1"/>
  <c r="W714" i="1"/>
  <c r="T715" i="1"/>
  <c r="U715" i="1"/>
  <c r="W715" i="1"/>
  <c r="T718" i="1"/>
  <c r="U718" i="1"/>
  <c r="W718" i="1"/>
  <c r="T719" i="1"/>
  <c r="U719" i="1"/>
  <c r="W719" i="1"/>
  <c r="T722" i="1"/>
  <c r="U722" i="1"/>
  <c r="W722" i="1"/>
  <c r="T723" i="1"/>
  <c r="U723" i="1"/>
  <c r="W723" i="1"/>
  <c r="T724" i="1"/>
  <c r="U724" i="1"/>
  <c r="W724" i="1"/>
  <c r="T725" i="1"/>
  <c r="U725" i="1"/>
  <c r="W725" i="1"/>
  <c r="T726" i="1"/>
  <c r="U726" i="1"/>
  <c r="W726" i="1"/>
  <c r="T727" i="1"/>
  <c r="U727" i="1"/>
  <c r="W727" i="1"/>
  <c r="T728" i="1"/>
  <c r="U728" i="1"/>
  <c r="W728" i="1"/>
  <c r="T729" i="1"/>
  <c r="U729" i="1"/>
  <c r="W729" i="1"/>
  <c r="T730" i="1"/>
  <c r="U730" i="1"/>
  <c r="W730" i="1"/>
  <c r="T731" i="1"/>
  <c r="U731" i="1"/>
  <c r="W731" i="1"/>
  <c r="T732" i="1"/>
  <c r="U732" i="1"/>
  <c r="W732" i="1"/>
  <c r="T735" i="1"/>
  <c r="U735" i="1"/>
  <c r="W735" i="1"/>
  <c r="T737" i="1"/>
  <c r="U737" i="1"/>
  <c r="W737" i="1"/>
  <c r="T738" i="1"/>
  <c r="U738" i="1"/>
  <c r="W738" i="1"/>
  <c r="T739" i="1"/>
  <c r="U739" i="1"/>
  <c r="W739" i="1"/>
  <c r="T740" i="1"/>
  <c r="U740" i="1"/>
  <c r="W740" i="1"/>
  <c r="T741" i="1"/>
  <c r="U741" i="1"/>
  <c r="W741" i="1"/>
  <c r="T742" i="1"/>
  <c r="U742" i="1"/>
  <c r="W742" i="1"/>
  <c r="T745" i="1"/>
  <c r="U745" i="1"/>
  <c r="W745" i="1"/>
  <c r="T746" i="1"/>
  <c r="U746" i="1"/>
  <c r="W746" i="1"/>
  <c r="T747" i="1"/>
  <c r="U747" i="1"/>
  <c r="W747" i="1"/>
  <c r="T748" i="1"/>
  <c r="U748" i="1"/>
  <c r="W748" i="1"/>
  <c r="T749" i="1"/>
  <c r="U749" i="1"/>
  <c r="W749" i="1"/>
  <c r="T753" i="1"/>
  <c r="U753" i="1"/>
  <c r="W753" i="1"/>
  <c r="T754" i="1"/>
  <c r="U754" i="1"/>
  <c r="W754" i="1"/>
  <c r="T757" i="1"/>
  <c r="U757" i="1"/>
  <c r="W757" i="1"/>
  <c r="T758" i="1"/>
  <c r="U758" i="1"/>
  <c r="W758" i="1"/>
  <c r="T761" i="1"/>
  <c r="U761" i="1"/>
  <c r="W761" i="1"/>
  <c r="T762" i="1"/>
  <c r="U762" i="1"/>
  <c r="W762" i="1"/>
  <c r="T765" i="1"/>
  <c r="U765" i="1"/>
  <c r="W765" i="1"/>
  <c r="T766" i="1"/>
  <c r="U766" i="1"/>
  <c r="W766" i="1"/>
  <c r="T769" i="1"/>
  <c r="U769" i="1"/>
  <c r="W769" i="1"/>
  <c r="T770" i="1"/>
  <c r="U770" i="1"/>
  <c r="W770" i="1"/>
  <c r="T771" i="1"/>
  <c r="U771" i="1"/>
  <c r="W771" i="1"/>
  <c r="T779" i="1"/>
  <c r="U779" i="1"/>
  <c r="W779" i="1"/>
  <c r="T780" i="1"/>
  <c r="U780" i="1"/>
  <c r="W780" i="1"/>
  <c r="T783" i="1"/>
  <c r="U783" i="1"/>
  <c r="W783" i="1"/>
  <c r="T789" i="1"/>
  <c r="U789" i="1"/>
  <c r="W789" i="1"/>
  <c r="T790" i="1"/>
  <c r="U790" i="1"/>
  <c r="W790" i="1"/>
  <c r="T793" i="1"/>
  <c r="U793" i="1"/>
  <c r="W793" i="1"/>
  <c r="T794" i="1"/>
  <c r="U794" i="1"/>
  <c r="W794" i="1"/>
  <c r="T797" i="1"/>
  <c r="U797" i="1"/>
  <c r="W797" i="1"/>
  <c r="T798" i="1"/>
  <c r="U798" i="1"/>
  <c r="W798" i="1"/>
  <c r="T799" i="1"/>
  <c r="U799" i="1"/>
  <c r="W799" i="1"/>
  <c r="T800" i="1"/>
  <c r="U800" i="1"/>
  <c r="W800" i="1"/>
  <c r="U801" i="1"/>
  <c r="W801" i="1"/>
  <c r="T802" i="1"/>
  <c r="U802" i="1"/>
  <c r="W802" i="1"/>
  <c r="T803" i="1"/>
  <c r="U803" i="1"/>
  <c r="W803" i="1"/>
  <c r="T806" i="1"/>
  <c r="U806" i="1"/>
  <c r="W806" i="1"/>
  <c r="T807" i="1"/>
  <c r="U807" i="1"/>
  <c r="W807" i="1"/>
  <c r="T810" i="1"/>
  <c r="U810" i="1"/>
  <c r="W810" i="1"/>
  <c r="T811" i="1"/>
  <c r="U811" i="1"/>
  <c r="W811" i="1"/>
  <c r="T812" i="1"/>
  <c r="U812" i="1"/>
  <c r="W812" i="1"/>
  <c r="T813" i="1"/>
  <c r="U813" i="1"/>
  <c r="W813" i="1"/>
  <c r="T816" i="1"/>
  <c r="U816" i="1"/>
  <c r="W816" i="1"/>
  <c r="T817" i="1"/>
  <c r="U817" i="1"/>
  <c r="W817" i="1"/>
  <c r="T818" i="1"/>
  <c r="U818" i="1"/>
  <c r="W818" i="1"/>
  <c r="T819" i="1"/>
  <c r="U819" i="1"/>
  <c r="W819" i="1"/>
  <c r="T820" i="1"/>
  <c r="U820" i="1"/>
  <c r="W820" i="1"/>
  <c r="T823" i="1"/>
  <c r="U823" i="1"/>
  <c r="W823" i="1"/>
  <c r="T825" i="1"/>
  <c r="U825" i="1"/>
  <c r="W825" i="1"/>
  <c r="T829" i="1"/>
  <c r="U829" i="1"/>
  <c r="W829" i="1"/>
  <c r="T830" i="1"/>
  <c r="U830" i="1"/>
  <c r="W830" i="1"/>
  <c r="T831" i="1"/>
  <c r="U831" i="1"/>
  <c r="W831" i="1"/>
  <c r="T832" i="1"/>
  <c r="U832" i="1"/>
  <c r="W832" i="1"/>
  <c r="T835" i="1"/>
  <c r="U835" i="1"/>
  <c r="W835" i="1"/>
  <c r="T836" i="1"/>
  <c r="U836" i="1"/>
  <c r="W836" i="1"/>
  <c r="T837" i="1"/>
  <c r="U837" i="1"/>
  <c r="W837" i="1"/>
  <c r="T838" i="1"/>
  <c r="U838" i="1"/>
  <c r="W838" i="1"/>
  <c r="T839" i="1"/>
  <c r="U839" i="1"/>
  <c r="W839" i="1"/>
  <c r="T842" i="1"/>
  <c r="U842" i="1"/>
  <c r="W842" i="1"/>
  <c r="T843" i="1"/>
  <c r="U843" i="1"/>
  <c r="W843" i="1"/>
  <c r="T846" i="1"/>
  <c r="U846" i="1"/>
  <c r="W846" i="1"/>
  <c r="T847" i="1"/>
  <c r="U847" i="1"/>
  <c r="W847" i="1"/>
  <c r="T850" i="1"/>
  <c r="U850" i="1"/>
  <c r="W850" i="1"/>
  <c r="T851" i="1"/>
  <c r="U851" i="1"/>
  <c r="W851" i="1"/>
  <c r="T855" i="1"/>
  <c r="U855" i="1"/>
  <c r="W855" i="1"/>
  <c r="T856" i="1"/>
  <c r="U856" i="1"/>
  <c r="W856" i="1"/>
  <c r="T859" i="1"/>
  <c r="U859" i="1"/>
  <c r="W859" i="1"/>
  <c r="T860" i="1"/>
  <c r="U860" i="1"/>
  <c r="W860" i="1"/>
  <c r="T863" i="1"/>
  <c r="U863" i="1"/>
  <c r="W863" i="1"/>
  <c r="T864" i="1"/>
  <c r="U864" i="1"/>
  <c r="W864" i="1"/>
  <c r="T865" i="1"/>
  <c r="U865" i="1"/>
  <c r="W865" i="1"/>
  <c r="T866" i="1"/>
  <c r="U866" i="1"/>
  <c r="W866" i="1"/>
  <c r="T867" i="1"/>
  <c r="U867" i="1"/>
  <c r="W867" i="1"/>
  <c r="T868" i="1"/>
  <c r="U868" i="1"/>
  <c r="W868" i="1"/>
  <c r="T869" i="1"/>
  <c r="U869" i="1"/>
  <c r="W869" i="1"/>
  <c r="T870" i="1"/>
  <c r="U870" i="1"/>
  <c r="W870" i="1"/>
  <c r="T871" i="1"/>
  <c r="U871" i="1"/>
  <c r="W871" i="1"/>
  <c r="T872" i="1"/>
  <c r="U872" i="1"/>
  <c r="W872" i="1"/>
  <c r="T875" i="1"/>
  <c r="U875" i="1"/>
  <c r="W875" i="1"/>
  <c r="T876" i="1"/>
  <c r="U876" i="1"/>
  <c r="W876" i="1"/>
  <c r="T877" i="1"/>
  <c r="U877" i="1"/>
  <c r="W877" i="1"/>
  <c r="T878" i="1"/>
  <c r="U878" i="1"/>
  <c r="W878" i="1"/>
  <c r="T881" i="1"/>
  <c r="U881" i="1"/>
  <c r="W881" i="1"/>
  <c r="T882" i="1"/>
  <c r="U882" i="1"/>
  <c r="W882" i="1"/>
  <c r="T883" i="1"/>
  <c r="U883" i="1"/>
  <c r="W883" i="1"/>
  <c r="T884" i="1"/>
  <c r="U884" i="1"/>
  <c r="W884" i="1"/>
  <c r="T885" i="1"/>
  <c r="U885" i="1"/>
  <c r="W885" i="1"/>
  <c r="T888" i="1"/>
  <c r="U888" i="1"/>
  <c r="W888" i="1"/>
  <c r="T889" i="1"/>
  <c r="U889" i="1"/>
  <c r="W889" i="1"/>
  <c r="W892" i="1"/>
  <c r="T894" i="1"/>
  <c r="U894" i="1"/>
  <c r="W894" i="1"/>
  <c r="T895" i="1"/>
  <c r="U895" i="1"/>
  <c r="W895" i="1"/>
  <c r="T898" i="1"/>
  <c r="U898" i="1"/>
  <c r="W898" i="1"/>
  <c r="T899" i="1"/>
  <c r="U899" i="1"/>
  <c r="W899" i="1"/>
  <c r="T902" i="1"/>
  <c r="U902" i="1"/>
  <c r="W902" i="1"/>
  <c r="T903" i="1"/>
  <c r="U903" i="1"/>
  <c r="W903" i="1"/>
  <c r="T906" i="1"/>
  <c r="U906" i="1"/>
  <c r="W906" i="1"/>
  <c r="T907" i="1"/>
  <c r="U907" i="1"/>
  <c r="W907" i="1"/>
  <c r="T910" i="1"/>
  <c r="U910" i="1"/>
  <c r="W910" i="1"/>
  <c r="T911" i="1"/>
  <c r="U911" i="1"/>
  <c r="W911" i="1"/>
  <c r="T914" i="1"/>
  <c r="U914" i="1"/>
  <c r="W914" i="1"/>
  <c r="T915" i="1"/>
  <c r="U915" i="1"/>
  <c r="W915" i="1"/>
  <c r="T916" i="1"/>
  <c r="U916" i="1"/>
  <c r="W916" i="1"/>
  <c r="T917" i="1"/>
  <c r="U917" i="1"/>
  <c r="W917" i="1"/>
  <c r="T918" i="1"/>
  <c r="U918" i="1"/>
  <c r="W918" i="1"/>
  <c r="T922" i="1"/>
  <c r="U922" i="1"/>
  <c r="W922" i="1"/>
  <c r="T923" i="1"/>
  <c r="U923" i="1"/>
  <c r="W923" i="1"/>
  <c r="T924" i="1"/>
  <c r="U924" i="1"/>
  <c r="W924" i="1"/>
  <c r="T925" i="1"/>
  <c r="U925" i="1"/>
  <c r="W925" i="1"/>
  <c r="T926" i="1"/>
  <c r="U926" i="1"/>
  <c r="W926" i="1"/>
  <c r="T927" i="1"/>
  <c r="U927" i="1"/>
  <c r="W927" i="1"/>
  <c r="T928" i="1"/>
  <c r="U928" i="1"/>
  <c r="W928" i="1"/>
  <c r="T929" i="1"/>
  <c r="U929" i="1"/>
  <c r="W929" i="1"/>
  <c r="T930" i="1"/>
  <c r="U930" i="1"/>
  <c r="W930" i="1"/>
  <c r="T931" i="1"/>
  <c r="U931" i="1"/>
  <c r="W931" i="1"/>
  <c r="T932" i="1"/>
  <c r="U932" i="1"/>
  <c r="W932" i="1"/>
  <c r="T933" i="1"/>
  <c r="U933" i="1"/>
  <c r="W933" i="1"/>
  <c r="T934" i="1"/>
  <c r="U934" i="1"/>
  <c r="W934" i="1"/>
  <c r="T935" i="1"/>
  <c r="U935" i="1"/>
  <c r="W935" i="1"/>
  <c r="T938" i="1"/>
  <c r="U938" i="1"/>
  <c r="W938" i="1"/>
  <c r="T939" i="1"/>
  <c r="U939" i="1"/>
  <c r="W939" i="1"/>
  <c r="T942" i="1"/>
  <c r="U942" i="1"/>
  <c r="W942" i="1"/>
  <c r="T943" i="1"/>
  <c r="U943" i="1"/>
  <c r="W943" i="1"/>
  <c r="T944" i="1"/>
  <c r="U944" i="1"/>
  <c r="W944" i="1"/>
  <c r="T947" i="1"/>
  <c r="U947" i="1"/>
  <c r="W947" i="1"/>
  <c r="T948" i="1"/>
  <c r="U948" i="1"/>
  <c r="W948" i="1"/>
  <c r="T951" i="1"/>
  <c r="U951" i="1"/>
  <c r="W951" i="1"/>
  <c r="T952" i="1"/>
  <c r="U952" i="1"/>
  <c r="W952" i="1"/>
  <c r="T955" i="1"/>
  <c r="U955" i="1"/>
  <c r="W955" i="1"/>
  <c r="T956" i="1"/>
  <c r="U956" i="1"/>
  <c r="W956" i="1"/>
  <c r="T959" i="1"/>
  <c r="U959" i="1"/>
  <c r="W959" i="1"/>
  <c r="T960" i="1"/>
  <c r="U960" i="1"/>
  <c r="W960" i="1"/>
  <c r="T963" i="1"/>
  <c r="U963" i="1"/>
  <c r="W963" i="1"/>
  <c r="T964" i="1"/>
  <c r="U964" i="1"/>
  <c r="W964" i="1"/>
  <c r="T971" i="1"/>
  <c r="U971" i="1"/>
  <c r="W971" i="1"/>
  <c r="T972" i="1"/>
  <c r="U972" i="1"/>
  <c r="W972" i="1"/>
  <c r="T975" i="1"/>
  <c r="U975" i="1"/>
  <c r="W975" i="1"/>
  <c r="T976" i="1"/>
  <c r="U976" i="1"/>
  <c r="W976" i="1"/>
  <c r="T977" i="1"/>
  <c r="U977" i="1"/>
  <c r="W977" i="1"/>
  <c r="T978" i="1"/>
  <c r="U978" i="1"/>
  <c r="W978" i="1"/>
  <c r="T979" i="1"/>
  <c r="U979" i="1"/>
  <c r="W979" i="1"/>
  <c r="T980" i="1"/>
  <c r="U980" i="1"/>
  <c r="W980" i="1"/>
  <c r="T981" i="1"/>
  <c r="U981" i="1"/>
  <c r="W981" i="1"/>
  <c r="T982" i="1"/>
  <c r="U982" i="1"/>
  <c r="W982" i="1"/>
  <c r="T983" i="1"/>
  <c r="U983" i="1"/>
  <c r="W983" i="1"/>
  <c r="T984" i="1"/>
  <c r="U984" i="1"/>
  <c r="W984" i="1"/>
  <c r="T985" i="1"/>
  <c r="U985" i="1"/>
  <c r="W985" i="1"/>
  <c r="U986" i="1"/>
  <c r="W986" i="1"/>
  <c r="T987" i="1"/>
  <c r="U987" i="1"/>
  <c r="W987" i="1"/>
  <c r="T988" i="1"/>
  <c r="U988" i="1"/>
  <c r="W988" i="1"/>
  <c r="T991" i="1"/>
  <c r="U991" i="1"/>
  <c r="W991" i="1"/>
  <c r="T992" i="1"/>
  <c r="U992" i="1"/>
  <c r="W992" i="1"/>
  <c r="T993" i="1"/>
  <c r="U993" i="1"/>
  <c r="W993" i="1"/>
  <c r="T996" i="1"/>
  <c r="U996" i="1"/>
  <c r="W996" i="1"/>
  <c r="T997" i="1"/>
  <c r="U997" i="1"/>
  <c r="W997" i="1"/>
  <c r="T998" i="1"/>
  <c r="U998" i="1"/>
  <c r="W998" i="1"/>
  <c r="T999" i="1"/>
  <c r="U999" i="1"/>
  <c r="W999" i="1"/>
  <c r="T1000" i="1"/>
  <c r="U1000" i="1"/>
  <c r="W1000" i="1"/>
  <c r="T1001" i="1"/>
  <c r="U1001" i="1"/>
  <c r="W1001" i="1"/>
  <c r="T1002" i="1"/>
  <c r="U1002" i="1"/>
  <c r="W1002" i="1"/>
  <c r="T1003" i="1"/>
  <c r="U1003" i="1"/>
  <c r="W1003" i="1"/>
  <c r="T1004" i="1"/>
  <c r="U1004" i="1"/>
  <c r="W1004" i="1"/>
  <c r="T1007" i="1"/>
  <c r="U1007" i="1"/>
  <c r="W1007" i="1"/>
  <c r="T1008" i="1"/>
  <c r="U1008" i="1"/>
  <c r="W1008" i="1"/>
  <c r="T1009" i="1"/>
  <c r="U1009" i="1"/>
  <c r="W1009" i="1"/>
  <c r="T1012" i="1"/>
  <c r="U1012" i="1"/>
  <c r="W1012" i="1"/>
  <c r="V189" i="1" l="1"/>
  <c r="V153" i="1"/>
  <c r="V964" i="1"/>
  <c r="V433" i="1"/>
  <c r="V362" i="1"/>
  <c r="V762" i="1"/>
  <c r="V658" i="1"/>
  <c r="V934" i="1"/>
  <c r="V174" i="1"/>
  <c r="V959" i="1"/>
  <c r="V910" i="1"/>
  <c r="V518" i="1"/>
  <c r="V331" i="1"/>
  <c r="V488" i="1"/>
  <c r="V549" i="1"/>
  <c r="V866" i="1"/>
  <c r="V558" i="1"/>
  <c r="V265" i="1"/>
  <c r="V187" i="1"/>
  <c r="V842" i="1"/>
  <c r="V482" i="1"/>
  <c r="V997" i="1"/>
  <c r="V150" i="1"/>
  <c r="V61" i="1"/>
  <c r="V168" i="1"/>
  <c r="V91" i="1"/>
  <c r="V457" i="1"/>
  <c r="V789" i="1"/>
  <c r="V347" i="1"/>
  <c r="V899" i="1"/>
  <c r="V877" i="1"/>
  <c r="V783" i="1"/>
  <c r="V914" i="1"/>
  <c r="V1009" i="1"/>
  <c r="V863" i="1"/>
  <c r="V923" i="1"/>
  <c r="V916" i="1"/>
  <c r="V56" i="1"/>
  <c r="V528" i="1"/>
  <c r="V582" i="1"/>
  <c r="V388" i="1"/>
  <c r="V298" i="1"/>
  <c r="V820" i="1"/>
  <c r="V575" i="1"/>
  <c r="V766" i="1"/>
  <c r="V554" i="1"/>
  <c r="V521" i="1"/>
  <c r="V572" i="1"/>
  <c r="V127" i="1"/>
  <c r="V687" i="1"/>
  <c r="V657" i="1"/>
  <c r="V878" i="1"/>
  <c r="V637" i="1"/>
  <c r="V589" i="1"/>
  <c r="V585" i="1"/>
  <c r="V27" i="1"/>
  <c r="V952" i="1"/>
  <c r="V928" i="1"/>
  <c r="V473" i="1"/>
  <c r="V515" i="1"/>
  <c r="V15" i="1"/>
  <c r="V416" i="1"/>
  <c r="V34" i="1"/>
  <c r="V576" i="1"/>
  <c r="V648" i="1"/>
  <c r="V723" i="1"/>
  <c r="V699" i="1"/>
  <c r="V627" i="1"/>
  <c r="V588" i="1"/>
  <c r="V584" i="1"/>
  <c r="V96" i="1"/>
  <c r="V322" i="1"/>
  <c r="V838" i="1"/>
  <c r="V564" i="1"/>
  <c r="V976" i="1"/>
  <c r="V943" i="1"/>
  <c r="V860" i="1"/>
  <c r="V1004" i="1"/>
  <c r="V988" i="1"/>
  <c r="V706" i="1"/>
  <c r="V612" i="1"/>
  <c r="V606" i="1"/>
  <c r="V591" i="1"/>
  <c r="V386" i="1"/>
  <c r="V365" i="1"/>
  <c r="V875" i="1"/>
  <c r="V865" i="1"/>
  <c r="V798" i="1"/>
  <c r="V735" i="1"/>
  <c r="V917" i="1"/>
  <c r="V221" i="1"/>
  <c r="V935" i="1"/>
  <c r="V138" i="1"/>
  <c r="V730" i="1"/>
  <c r="V780" i="1"/>
  <c r="V645" i="1"/>
  <c r="V424" i="1"/>
  <c r="V955" i="1"/>
  <c r="V623" i="1"/>
  <c r="V63" i="1"/>
  <c r="V44" i="1"/>
  <c r="V898" i="1"/>
  <c r="V806" i="1"/>
  <c r="V533" i="1"/>
  <c r="V78" i="1"/>
  <c r="V947" i="1"/>
  <c r="V856" i="1"/>
  <c r="V352" i="1"/>
  <c r="V278" i="1"/>
  <c r="V739" i="1"/>
  <c r="V732" i="1"/>
  <c r="V602" i="1"/>
  <c r="V506" i="1"/>
  <c r="V338" i="1"/>
  <c r="V154" i="1"/>
  <c r="V30" i="1"/>
  <c r="V832" i="1"/>
  <c r="V685" i="1"/>
  <c r="V972" i="1"/>
  <c r="V938" i="1"/>
  <c r="V177" i="1"/>
  <c r="V51" i="1"/>
  <c r="V993" i="1"/>
  <c r="V839" i="1"/>
  <c r="V646" i="1"/>
  <c r="V355" i="1"/>
  <c r="V238" i="1"/>
  <c r="V230" i="1"/>
  <c r="V116" i="1"/>
  <c r="V829" i="1"/>
  <c r="V615" i="1"/>
  <c r="V592" i="1"/>
  <c r="V341" i="1"/>
  <c r="V281" i="1"/>
  <c r="V1008" i="1"/>
  <c r="V711" i="1"/>
  <c r="V693" i="1"/>
  <c r="V510" i="1"/>
  <c r="V472" i="1"/>
  <c r="V364" i="1"/>
  <c r="V146" i="1"/>
  <c r="V123" i="1"/>
  <c r="V115" i="1"/>
  <c r="V66" i="1"/>
  <c r="V983" i="1"/>
  <c r="V642" i="1"/>
  <c r="V534" i="1"/>
  <c r="V260" i="1"/>
  <c r="V895" i="1"/>
  <c r="V634" i="1"/>
  <c r="V293" i="1"/>
  <c r="V620" i="1"/>
  <c r="V475" i="1"/>
  <c r="V851" i="1"/>
  <c r="V250" i="1"/>
  <c r="V172" i="1"/>
  <c r="V102" i="1"/>
  <c r="V944" i="1"/>
  <c r="V872" i="1"/>
  <c r="V868" i="1"/>
  <c r="V811" i="1"/>
  <c r="V563" i="1"/>
  <c r="V439" i="1"/>
  <c r="V1007" i="1"/>
  <c r="V884" i="1"/>
  <c r="V128" i="1"/>
  <c r="V977" i="1"/>
  <c r="V742" i="1"/>
  <c r="V553" i="1"/>
  <c r="V932" i="1"/>
  <c r="V883" i="1"/>
  <c r="V850" i="1"/>
  <c r="V727" i="1"/>
  <c r="V586" i="1"/>
  <c r="V445" i="1"/>
  <c r="V83" i="1"/>
  <c r="V513" i="1"/>
  <c r="V53" i="1"/>
  <c r="V991" i="1"/>
  <c r="V545" i="1"/>
  <c r="V304" i="1"/>
  <c r="V911" i="1"/>
  <c r="V661" i="1"/>
  <c r="V24" i="1"/>
  <c r="V509" i="1"/>
  <c r="V332" i="1"/>
  <c r="V47" i="1"/>
  <c r="V573" i="1"/>
  <c r="V847" i="1"/>
  <c r="V714" i="1"/>
  <c r="V274" i="1"/>
  <c r="V82" i="1"/>
  <c r="V43" i="1"/>
  <c r="V10" i="1"/>
  <c r="V1002" i="1"/>
  <c r="V400" i="1"/>
  <c r="V160" i="1"/>
  <c r="V922" i="1"/>
  <c r="V823" i="1"/>
  <c r="V516" i="1"/>
  <c r="V503" i="1"/>
  <c r="V440" i="1"/>
  <c r="V313" i="1"/>
  <c r="V305" i="1"/>
  <c r="V74" i="1"/>
  <c r="V980" i="1"/>
  <c r="V929" i="1"/>
  <c r="V925" i="1"/>
  <c r="V902" i="1"/>
  <c r="V876" i="1"/>
  <c r="V800" i="1"/>
  <c r="V748" i="1"/>
  <c r="V729" i="1"/>
  <c r="V565" i="1"/>
  <c r="V527" i="1"/>
  <c r="V389" i="1"/>
  <c r="V301" i="1"/>
  <c r="V155" i="1"/>
  <c r="V57" i="1"/>
  <c r="V28" i="1"/>
  <c r="V120" i="1"/>
  <c r="V984" i="1"/>
  <c r="V918" i="1"/>
  <c r="V869" i="1"/>
  <c r="V726" i="1"/>
  <c r="V448" i="1"/>
  <c r="V769" i="1"/>
  <c r="V422" i="1"/>
  <c r="V374" i="1"/>
  <c r="V310" i="1"/>
  <c r="V39" i="1"/>
  <c r="V846" i="1"/>
  <c r="V799" i="1"/>
  <c r="V697" i="1"/>
  <c r="V818" i="1"/>
  <c r="V511" i="1"/>
  <c r="V259" i="1"/>
  <c r="V237" i="1"/>
  <c r="V206" i="1"/>
  <c r="V453" i="1"/>
  <c r="V421" i="1"/>
  <c r="V350" i="1"/>
  <c r="V309" i="1"/>
  <c r="V284" i="1"/>
  <c r="V171" i="1"/>
  <c r="V133" i="1"/>
  <c r="V98" i="1"/>
  <c r="V19" i="1"/>
  <c r="V1012" i="1"/>
  <c r="V1001" i="1"/>
  <c r="V982" i="1"/>
  <c r="V889" i="1"/>
  <c r="V830" i="1"/>
  <c r="V817" i="1"/>
  <c r="V810" i="1"/>
  <c r="V696" i="1"/>
  <c r="V692" i="1"/>
  <c r="V653" i="1"/>
  <c r="V616" i="1"/>
  <c r="V587" i="1"/>
  <c r="V578" i="1"/>
  <c r="V542" i="1"/>
  <c r="V484" i="1"/>
  <c r="V391" i="1"/>
  <c r="V270" i="1"/>
  <c r="V262" i="1"/>
  <c r="V242" i="1"/>
  <c r="V217" i="1"/>
  <c r="V192" i="1"/>
  <c r="V165" i="1"/>
  <c r="V119" i="1"/>
  <c r="V111" i="1"/>
  <c r="V85" i="1"/>
  <c r="V81" i="1"/>
  <c r="V55" i="1"/>
  <c r="V703" i="1"/>
  <c r="V557" i="1"/>
  <c r="V392" i="1"/>
  <c r="V753" i="1"/>
  <c r="V337" i="1"/>
  <c r="V251" i="1"/>
  <c r="V212" i="1"/>
  <c r="V998" i="1"/>
  <c r="V864" i="1"/>
  <c r="V971" i="1"/>
  <c r="V894" i="1"/>
  <c r="V718" i="1"/>
  <c r="V948" i="1"/>
  <c r="V881" i="1"/>
  <c r="V771" i="1"/>
  <c r="V517" i="1"/>
  <c r="V498" i="1"/>
  <c r="V460" i="1"/>
  <c r="V452" i="1"/>
  <c r="V420" i="1"/>
  <c r="V412" i="1"/>
  <c r="V370" i="1"/>
  <c r="V314" i="1"/>
  <c r="V289" i="1"/>
  <c r="V283" i="1"/>
  <c r="V182" i="1"/>
  <c r="V132" i="1"/>
  <c r="V124" i="1"/>
  <c r="V18" i="1"/>
  <c r="V619" i="1"/>
  <c r="V425" i="1"/>
  <c r="V882" i="1"/>
  <c r="V724" i="1"/>
  <c r="V529" i="1"/>
  <c r="V1000" i="1"/>
  <c r="V930" i="1"/>
  <c r="V745" i="1"/>
  <c r="V609" i="1"/>
  <c r="V590" i="1"/>
  <c r="V487" i="1"/>
  <c r="V247" i="1"/>
  <c r="V216" i="1"/>
  <c r="V202" i="1"/>
  <c r="V622" i="1"/>
  <c r="V40" i="1"/>
  <c r="V979" i="1"/>
  <c r="V926" i="1"/>
  <c r="V793" i="1"/>
  <c r="V678" i="1"/>
  <c r="V524" i="1"/>
  <c r="V975" i="1"/>
  <c r="V770" i="1"/>
  <c r="V483" i="1"/>
  <c r="V369" i="1"/>
  <c r="V269" i="1"/>
  <c r="V978" i="1"/>
  <c r="V662" i="1"/>
  <c r="V621" i="1"/>
  <c r="V548" i="1"/>
  <c r="V985" i="1"/>
  <c r="V836" i="1"/>
  <c r="V537" i="1"/>
  <c r="V758" i="1"/>
  <c r="V728" i="1"/>
  <c r="V512" i="1"/>
  <c r="V478" i="1"/>
  <c r="V156" i="1"/>
  <c r="V97" i="1"/>
  <c r="V939" i="1"/>
  <c r="V523" i="1"/>
  <c r="V931" i="1"/>
  <c r="V906" i="1"/>
  <c r="V835" i="1"/>
  <c r="V813" i="1"/>
  <c r="V802" i="1"/>
  <c r="V654" i="1"/>
  <c r="V601" i="1"/>
  <c r="V583" i="1"/>
  <c r="V561" i="1"/>
  <c r="V485" i="1"/>
  <c r="V373" i="1"/>
  <c r="V75" i="1"/>
  <c r="V147" i="1"/>
  <c r="V33" i="1"/>
  <c r="V684" i="1"/>
  <c r="V885" i="1"/>
  <c r="V870" i="1"/>
  <c r="V831" i="1"/>
  <c r="V757" i="1"/>
  <c r="V694" i="1"/>
  <c r="V579" i="1"/>
  <c r="V543" i="1"/>
  <c r="V317" i="1"/>
  <c r="V186" i="1"/>
  <c r="V131" i="1"/>
  <c r="V84" i="1"/>
  <c r="V673" i="1"/>
  <c r="V610" i="1"/>
  <c r="V197" i="1"/>
  <c r="V942" i="1"/>
  <c r="V956" i="1"/>
  <c r="V1003" i="1"/>
  <c r="V907" i="1"/>
  <c r="V992" i="1"/>
  <c r="V903" i="1"/>
  <c r="V871" i="1"/>
  <c r="V765" i="1"/>
  <c r="V867" i="1"/>
  <c r="V501" i="1"/>
  <c r="V859" i="1"/>
  <c r="V812" i="1"/>
  <c r="V560" i="1"/>
  <c r="V507" i="1"/>
  <c r="V469" i="1"/>
  <c r="V461" i="1"/>
  <c r="V199" i="1"/>
  <c r="V145" i="1"/>
  <c r="V140" i="1"/>
  <c r="V136" i="1"/>
  <c r="V54" i="1"/>
  <c r="V20" i="1"/>
  <c r="V981" i="1"/>
  <c r="V837" i="1"/>
  <c r="V738" i="1"/>
  <c r="V686" i="1"/>
  <c r="V679" i="1"/>
  <c r="V630" i="1"/>
  <c r="V626" i="1"/>
  <c r="V562" i="1"/>
  <c r="V479" i="1"/>
  <c r="V415" i="1"/>
  <c r="V285" i="1"/>
  <c r="V255" i="1"/>
  <c r="V234" i="1"/>
  <c r="V226" i="1"/>
  <c r="V181" i="1"/>
  <c r="V157" i="1"/>
  <c r="V144" i="1"/>
  <c r="V70" i="1"/>
  <c r="V48" i="1"/>
  <c r="V987" i="1"/>
  <c r="V951" i="1"/>
  <c r="V915" i="1"/>
  <c r="V843" i="1"/>
  <c r="V807" i="1"/>
  <c r="V790" i="1"/>
  <c r="V741" i="1"/>
  <c r="V682" i="1"/>
  <c r="V644" i="1"/>
  <c r="V633" i="1"/>
  <c r="V629" i="1"/>
  <c r="V605" i="1"/>
  <c r="V496" i="1"/>
  <c r="V464" i="1"/>
  <c r="V366" i="1"/>
  <c r="V330" i="1"/>
  <c r="V303" i="1"/>
  <c r="V292" i="1"/>
  <c r="V239" i="1"/>
  <c r="V190" i="1"/>
  <c r="V164" i="1"/>
  <c r="V99" i="1"/>
  <c r="V88" i="1"/>
  <c r="V62" i="1"/>
  <c r="V35" i="1"/>
  <c r="V225" i="1"/>
  <c r="V178" i="1"/>
  <c r="V167" i="1"/>
  <c r="V143" i="1"/>
  <c r="V399" i="1"/>
  <c r="V297" i="1"/>
  <c r="V996" i="1"/>
  <c r="V960" i="1"/>
  <c r="V924" i="1"/>
  <c r="V888" i="1"/>
  <c r="V816" i="1"/>
  <c r="V747" i="1"/>
  <c r="V698" i="1"/>
  <c r="V688" i="1"/>
  <c r="V650" i="1"/>
  <c r="V643" i="1"/>
  <c r="V541" i="1"/>
  <c r="V474" i="1"/>
  <c r="V463" i="1"/>
  <c r="V417" i="1"/>
  <c r="V356" i="1"/>
  <c r="V302" i="1"/>
  <c r="V208" i="1"/>
  <c r="V161" i="1"/>
  <c r="V152" i="1"/>
  <c r="V104" i="1"/>
  <c r="V95" i="1"/>
  <c r="V87" i="1"/>
  <c r="V80" i="1"/>
  <c r="V52" i="1"/>
  <c r="V11" i="1"/>
  <c r="V702" i="1"/>
  <c r="V647" i="1"/>
  <c r="V574" i="1"/>
  <c r="V538" i="1"/>
  <c r="V502" i="1"/>
  <c r="V999" i="1"/>
  <c r="V963" i="1"/>
  <c r="V927" i="1"/>
  <c r="V855" i="1"/>
  <c r="V819" i="1"/>
  <c r="V754" i="1"/>
  <c r="V639" i="1"/>
  <c r="V611" i="1"/>
  <c r="V597" i="1"/>
  <c r="V593" i="1"/>
  <c r="V508" i="1"/>
  <c r="V343" i="1"/>
  <c r="V183" i="1"/>
  <c r="V166" i="1"/>
  <c r="V142" i="1"/>
  <c r="V933" i="1"/>
  <c r="V825" i="1"/>
  <c r="V722" i="1"/>
  <c r="V715" i="1"/>
  <c r="V666" i="1"/>
  <c r="V638" i="1"/>
  <c r="V596" i="1"/>
  <c r="V550" i="1"/>
  <c r="V514" i="1"/>
  <c r="V434" i="1"/>
  <c r="V361" i="1"/>
  <c r="V326" i="1"/>
  <c r="V277" i="1"/>
  <c r="V256" i="1"/>
  <c r="V151" i="1"/>
  <c r="V137" i="1"/>
  <c r="V103" i="1"/>
  <c r="V92" i="1"/>
  <c r="V79" i="1"/>
  <c r="V803" i="1"/>
  <c r="V731" i="1"/>
  <c r="V695" i="1"/>
  <c r="V490" i="1"/>
  <c r="V462" i="1"/>
  <c r="V323" i="1"/>
  <c r="V266" i="1"/>
  <c r="V193" i="1"/>
  <c r="V665" i="1"/>
  <c r="V335" i="1"/>
  <c r="V14" i="1"/>
  <c r="V336" i="1"/>
  <c r="V740" i="1"/>
  <c r="V749" i="1"/>
  <c r="V677" i="1"/>
  <c r="V408" i="1"/>
  <c r="V387" i="1"/>
  <c r="V423" i="1"/>
  <c r="V207" i="1"/>
  <c r="V707" i="1"/>
  <c r="V746" i="1"/>
  <c r="V710" i="1"/>
  <c r="V411" i="1"/>
  <c r="V779" i="1"/>
  <c r="V346" i="1"/>
  <c r="V261" i="1"/>
  <c r="V719" i="1"/>
  <c r="V683" i="1"/>
  <c r="V390" i="1"/>
  <c r="V359" i="1"/>
  <c r="V273" i="1"/>
  <c r="V430" i="1"/>
  <c r="V426" i="1"/>
  <c r="V794" i="1"/>
  <c r="V456" i="1"/>
  <c r="V407" i="1"/>
  <c r="V213" i="1"/>
  <c r="V737" i="1"/>
  <c r="V444" i="1"/>
  <c r="V318" i="1"/>
  <c r="V674" i="1"/>
  <c r="V797" i="1"/>
  <c r="V761" i="1"/>
  <c r="V725" i="1"/>
  <c r="V689" i="1"/>
  <c r="V351" i="1"/>
  <c r="V200" i="1"/>
  <c r="V38" i="1"/>
  <c r="V486" i="1"/>
  <c r="V342" i="1"/>
  <c r="V306" i="1"/>
  <c r="V231" i="1"/>
  <c r="V203" i="1"/>
  <c r="V188" i="1"/>
  <c r="V112" i="1"/>
  <c r="V67" i="1"/>
  <c r="V465" i="1"/>
  <c r="V429" i="1"/>
  <c r="V321" i="1"/>
  <c r="V198" i="1"/>
  <c r="V191" i="1"/>
  <c r="V23" i="1"/>
  <c r="V468" i="1"/>
  <c r="V360" i="1"/>
  <c r="V194" i="1"/>
  <c r="V435" i="1"/>
  <c r="V363" i="1"/>
  <c r="V327" i="1"/>
  <c r="V243" i="1"/>
  <c r="V139" i="1"/>
  <c r="V29" i="1"/>
  <c r="V282" i="1"/>
  <c r="V246" i="1"/>
  <c r="V209" i="1"/>
  <c r="V173" i="1"/>
  <c r="V288" i="1"/>
  <c r="V252" i="1"/>
  <c r="W1013" i="1" l="1"/>
  <c r="U1013" i="1"/>
  <c r="T1013" i="1"/>
  <c r="M242" i="3"/>
  <c r="K242" i="3"/>
  <c r="E242" i="3"/>
  <c r="D242" i="3"/>
  <c r="J369" i="3"/>
  <c r="G369" i="3"/>
  <c r="E369" i="3"/>
  <c r="B369" i="3"/>
  <c r="L251" i="3"/>
  <c r="N181" i="3"/>
  <c r="K181" i="3"/>
  <c r="J181" i="3"/>
  <c r="I181" i="3"/>
  <c r="G181" i="3"/>
  <c r="F181" i="3"/>
  <c r="E181" i="3"/>
  <c r="C181" i="3"/>
  <c r="B181" i="3"/>
  <c r="K157" i="3"/>
  <c r="J157" i="3"/>
  <c r="I157" i="3"/>
  <c r="G157" i="3"/>
  <c r="F157" i="3"/>
  <c r="E157" i="3"/>
  <c r="H225" i="3"/>
  <c r="M263" i="3"/>
  <c r="E263" i="3"/>
  <c r="D263" i="3"/>
  <c r="N145" i="3"/>
  <c r="M145" i="3"/>
  <c r="K145" i="3"/>
  <c r="J145" i="3"/>
  <c r="I145" i="3"/>
  <c r="H145" i="3"/>
  <c r="G145" i="3"/>
  <c r="F145" i="3"/>
  <c r="E145" i="3"/>
  <c r="D145" i="3"/>
  <c r="C145" i="3"/>
  <c r="B145" i="3"/>
  <c r="L324" i="3"/>
  <c r="J324" i="3"/>
  <c r="I324" i="3"/>
  <c r="H324" i="3"/>
  <c r="G324" i="3"/>
  <c r="F324" i="3"/>
  <c r="E324" i="3"/>
  <c r="C324" i="3"/>
  <c r="J63" i="3"/>
  <c r="I63" i="3"/>
  <c r="G63" i="3"/>
  <c r="E63" i="3"/>
  <c r="B63" i="3"/>
  <c r="S1002" i="1"/>
  <c r="Q1002" i="1"/>
  <c r="R986" i="1"/>
  <c r="Q986" i="1"/>
  <c r="P986" i="1"/>
  <c r="O986" i="1"/>
  <c r="T986" i="1" s="1"/>
  <c r="V986" i="1" s="1"/>
  <c r="R892" i="1"/>
  <c r="P892" i="1"/>
  <c r="N892" i="1"/>
  <c r="L892" i="1"/>
  <c r="T892" i="1" s="1"/>
  <c r="J892" i="1"/>
  <c r="U892" i="1" s="1"/>
  <c r="P824" i="1"/>
  <c r="G824" i="1"/>
  <c r="F824" i="1"/>
  <c r="R801" i="1"/>
  <c r="Q801" i="1"/>
  <c r="P801" i="1"/>
  <c r="O801" i="1"/>
  <c r="T801" i="1" s="1"/>
  <c r="V801" i="1" s="1"/>
  <c r="L778" i="1"/>
  <c r="K778" i="1"/>
  <c r="G778" i="1"/>
  <c r="U778" i="1" s="1"/>
  <c r="F778" i="1"/>
  <c r="E778" i="1"/>
  <c r="S649" i="1"/>
  <c r="R649" i="1"/>
  <c r="P649" i="1"/>
  <c r="O649" i="1"/>
  <c r="N649" i="1"/>
  <c r="L649" i="1"/>
  <c r="K649" i="1"/>
  <c r="H649" i="1"/>
  <c r="G649" i="1"/>
  <c r="F649" i="1"/>
  <c r="E649" i="1"/>
  <c r="D649" i="1"/>
  <c r="C649" i="1"/>
  <c r="B649" i="1"/>
  <c r="L628" i="1"/>
  <c r="H628" i="1"/>
  <c r="G628" i="1"/>
  <c r="F628" i="1"/>
  <c r="E628" i="1"/>
  <c r="Q577" i="1"/>
  <c r="P577" i="1"/>
  <c r="M577" i="1"/>
  <c r="L577" i="1"/>
  <c r="T577" i="1" s="1"/>
  <c r="J577" i="1"/>
  <c r="G577" i="1"/>
  <c r="U577" i="1" s="1"/>
  <c r="E577" i="1"/>
  <c r="Q489" i="1"/>
  <c r="O489" i="1"/>
  <c r="J489" i="1"/>
  <c r="H489" i="1"/>
  <c r="R443" i="1"/>
  <c r="O443" i="1"/>
  <c r="T443" i="1" s="1"/>
  <c r="V443" i="1" s="1"/>
  <c r="R304" i="1"/>
  <c r="R201" i="1"/>
  <c r="P201" i="1"/>
  <c r="N201" i="1"/>
  <c r="M201" i="1"/>
  <c r="L201" i="1"/>
  <c r="K201" i="1"/>
  <c r="H201" i="1"/>
  <c r="G201" i="1"/>
  <c r="F201" i="1"/>
  <c r="E201" i="1"/>
  <c r="D201" i="1"/>
  <c r="C201" i="1"/>
  <c r="B201" i="1"/>
  <c r="P86" i="1"/>
  <c r="O86" i="1"/>
  <c r="M86" i="1"/>
  <c r="L86" i="1"/>
  <c r="K86" i="1"/>
  <c r="I86" i="1"/>
  <c r="U86" i="1" s="1"/>
  <c r="R18" i="1"/>
  <c r="P18" i="1"/>
  <c r="U824" i="1" l="1"/>
  <c r="T86" i="1"/>
  <c r="V86" i="1" s="1"/>
  <c r="V577" i="1"/>
  <c r="T489" i="1"/>
  <c r="T824" i="1"/>
  <c r="W824" i="1"/>
  <c r="V892" i="1"/>
  <c r="U649" i="1"/>
  <c r="W201" i="1"/>
  <c r="T201" i="1"/>
  <c r="U489" i="1"/>
  <c r="W628" i="1"/>
  <c r="T628" i="1"/>
  <c r="W778" i="1"/>
  <c r="T778" i="1"/>
  <c r="V778" i="1" s="1"/>
  <c r="W649" i="1"/>
  <c r="T649" i="1"/>
  <c r="U201" i="1"/>
  <c r="U628" i="1"/>
  <c r="V1013" i="1"/>
  <c r="V824" i="1" l="1"/>
  <c r="V489" i="1"/>
  <c r="V649" i="1"/>
  <c r="V628" i="1"/>
  <c r="V201" i="1"/>
</calcChain>
</file>

<file path=xl/sharedStrings.xml><?xml version="1.0" encoding="utf-8"?>
<sst xmlns="http://schemas.openxmlformats.org/spreadsheetml/2006/main" count="5762" uniqueCount="249">
  <si>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</si>
  <si>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</si>
  <si>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</si>
  <si>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</si>
  <si>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</si>
  <si>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</si>
  <si>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</si>
  <si>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</si>
  <si>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</si>
  <si>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</si>
  <si>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</si>
  <si>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</si>
  <si>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</si>
  <si>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</si>
  <si>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</si>
  <si>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</si>
  <si>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</si>
  <si>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</si>
  <si>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</si>
  <si>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</si>
  <si>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</si>
  <si>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</si>
  <si>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Sean Abram</t>
  </si>
  <si>
    <t>Totals</t>
  </si>
  <si>
    <t>Joe Alberga</t>
  </si>
  <si>
    <t>Nick Anton</t>
  </si>
  <si>
    <t>Ken Appleby</t>
  </si>
  <si>
    <t>Ron Bahen</t>
  </si>
  <si>
    <t>Daniel Baird</t>
  </si>
  <si>
    <t>Ryan Bauer</t>
  </si>
  <si>
    <t>Daniel Bay</t>
  </si>
  <si>
    <t>Jordon Beatty</t>
  </si>
  <si>
    <t>Mike Benyo</t>
  </si>
  <si>
    <t>Bobby Boddam</t>
  </si>
  <si>
    <t>Matt Brodie</t>
  </si>
  <si>
    <t>T.J. Broomfield</t>
  </si>
  <si>
    <t>Mike Burke</t>
  </si>
  <si>
    <t>Hunter Cameron</t>
  </si>
  <si>
    <t>Daniel Campos</t>
  </si>
  <si>
    <t>Nick Cappuccitti</t>
  </si>
  <si>
    <t>Enrique Carrera</t>
  </si>
  <si>
    <t>Chris Carter</t>
  </si>
  <si>
    <t>Jeff Chapin</t>
  </si>
  <si>
    <t>Nav Cheema</t>
  </si>
  <si>
    <t>Curtis Chung</t>
  </si>
  <si>
    <t>Dan Colangelo</t>
  </si>
  <si>
    <t>Brandonn Cole</t>
  </si>
  <si>
    <t>Josh Correia</t>
  </si>
  <si>
    <t>Kris Cropper</t>
  </si>
  <si>
    <t>J.R. Crosby</t>
  </si>
  <si>
    <t>Justin Cruz</t>
  </si>
  <si>
    <t>Andy Daniels</t>
  </si>
  <si>
    <t>Derrick D.</t>
  </si>
  <si>
    <t>Hugh Dawkins</t>
  </si>
  <si>
    <t>Justin Deleskie</t>
  </si>
  <si>
    <t>Fabio DiRoma</t>
  </si>
  <si>
    <t>Marco DiRoma</t>
  </si>
  <si>
    <t>Joe Dobbs</t>
  </si>
  <si>
    <t>Greg Dodwell</t>
  </si>
  <si>
    <t>Dave Dubeau</t>
  </si>
  <si>
    <t>Jeff Dubeau</t>
  </si>
  <si>
    <t>Nick Dudhnath</t>
  </si>
  <si>
    <t>Ryan Dunphy</t>
  </si>
  <si>
    <t>Garrett Dunslow</t>
  </si>
  <si>
    <t>Jesse Edmunds</t>
  </si>
  <si>
    <t>Phil Edwards</t>
  </si>
  <si>
    <t>Waleed Elabed</t>
  </si>
  <si>
    <t>Michael Ettore</t>
  </si>
  <si>
    <t>Travis Fanset</t>
  </si>
  <si>
    <t>Troy Farmer</t>
  </si>
  <si>
    <t>Dawson Fascia</t>
  </si>
  <si>
    <t>Zach Fascia</t>
  </si>
  <si>
    <t>C. J. Fearon</t>
  </si>
  <si>
    <t>Jayden Fearon</t>
  </si>
  <si>
    <t>Garret Ferguson</t>
  </si>
  <si>
    <t>Eric Ferreira</t>
  </si>
  <si>
    <t>Joe Ferreira</t>
  </si>
  <si>
    <t>Dave Flannagan</t>
  </si>
  <si>
    <t>Steve Fleischer</t>
  </si>
  <si>
    <t>Mathew Forer</t>
  </si>
  <si>
    <t>Brad Frost</t>
  </si>
  <si>
    <t>Nicholas Gardner</t>
  </si>
  <si>
    <t>Mike Gareri</t>
  </si>
  <si>
    <t>Daniel Gasparini</t>
  </si>
  <si>
    <t>Richard Goba</t>
  </si>
  <si>
    <t>Derek Gordon</t>
  </si>
  <si>
    <t>Tyler Groves</t>
  </si>
  <si>
    <t>Brandon Habibi </t>
  </si>
  <si>
    <t>Brandon Habibulah</t>
  </si>
  <si>
    <t>Lucas Habibulah</t>
  </si>
  <si>
    <t>Kenny Hahnfeld</t>
  </si>
  <si>
    <t>Eric Hammerl</t>
  </si>
  <si>
    <t>Michael Hayes</t>
  </si>
  <si>
    <t>Matt Haynes</t>
  </si>
  <si>
    <t>Luke Hazelwood</t>
  </si>
  <si>
    <t>Ian Held</t>
  </si>
  <si>
    <t>Matt Held</t>
  </si>
  <si>
    <t>Stephen Held</t>
  </si>
  <si>
    <t>Christian Hopski</t>
  </si>
  <si>
    <t>Steve Hough</t>
  </si>
  <si>
    <t>Daryl Irvine</t>
  </si>
  <si>
    <t>Ricky James</t>
  </si>
  <si>
    <t>Logan Janes</t>
  </si>
  <si>
    <t>Kosta Kafes</t>
  </si>
  <si>
    <t>Tom Karalic</t>
  </si>
  <si>
    <t>Ryan Knight</t>
  </si>
  <si>
    <t>Kevin Lagerquist</t>
  </si>
  <si>
    <t>Davian Lalee</t>
  </si>
  <si>
    <t>Nick Landry</t>
  </si>
  <si>
    <t>Alex Levy</t>
  </si>
  <si>
    <t>Mark Lisk</t>
  </si>
  <si>
    <t>Billy Lutz</t>
  </si>
  <si>
    <t>Anthony Lutz</t>
  </si>
  <si>
    <t>Ryan Machado</t>
  </si>
  <si>
    <t>Kyle MacKinnon</t>
  </si>
  <si>
    <t>Brandon Manley</t>
  </si>
  <si>
    <t>Allan Mazierski</t>
  </si>
  <si>
    <t>Arthur Mazierski</t>
  </si>
  <si>
    <t>Chris McCanna</t>
  </si>
  <si>
    <t>Dillon McKane</t>
  </si>
  <si>
    <t>Brad McLaughlin</t>
  </si>
  <si>
    <t>Joe McLaughlin</t>
  </si>
  <si>
    <t>Josh Mendoza</t>
  </si>
  <si>
    <t>Grayson Metzger</t>
  </si>
  <si>
    <t>Geoff Millar</t>
  </si>
  <si>
    <t>Jonathon Minchella</t>
  </si>
  <si>
    <t>Amando Monzon</t>
  </si>
  <si>
    <t>Mike Moreira</t>
  </si>
  <si>
    <t>Joey Nonis</t>
  </si>
  <si>
    <t>David Oldenburgh</t>
  </si>
  <si>
    <t>Brad Oliver</t>
  </si>
  <si>
    <t>Steve Pacluc</t>
  </si>
  <si>
    <t>Cesar Paredes</t>
  </si>
  <si>
    <t>James Park</t>
  </si>
  <si>
    <t>Mason Park</t>
  </si>
  <si>
    <t>Andrew Peddle</t>
  </si>
  <si>
    <t>Matt Piccioni</t>
  </si>
  <si>
    <t>Matthew Pilarczyk</t>
  </si>
  <si>
    <t>Mathew Pileggi</t>
  </si>
  <si>
    <t>Patrick Pinlac</t>
  </si>
  <si>
    <t>Riley Pollard</t>
  </si>
  <si>
    <t>Jaineel Purohit</t>
  </si>
  <si>
    <t>Anthony Quintana</t>
  </si>
  <si>
    <t>Andy Ram</t>
  </si>
  <si>
    <t>Jesus Recinos</t>
  </si>
  <si>
    <t>Alexander Reid</t>
  </si>
  <si>
    <t>Yannik Rickli</t>
  </si>
  <si>
    <t>Cameron Robulack</t>
  </si>
  <si>
    <t>Erik Rotter</t>
  </si>
  <si>
    <t>Justin Russell</t>
  </si>
  <si>
    <t>Alex Santos</t>
  </si>
  <si>
    <t>Daniel Saucedo</t>
  </si>
  <si>
    <t>A. J. Schwalm</t>
  </si>
  <si>
    <t>Rob Sciammarella</t>
  </si>
  <si>
    <t>Gurminder Singh</t>
  </si>
  <si>
    <t>Zach Sloan</t>
  </si>
  <si>
    <t>Jordon Smith</t>
  </si>
  <si>
    <t>Harshan Sohota</t>
  </si>
  <si>
    <t>Chris Somma</t>
  </si>
  <si>
    <t>Nick Sousa</t>
  </si>
  <si>
    <t>Victor Speciale</t>
  </si>
  <si>
    <t>Scott Stephenson</t>
  </si>
  <si>
    <t>Brian Stormer</t>
  </si>
  <si>
    <t>Ryan Thompson</t>
  </si>
  <si>
    <t>Andrew Thomson</t>
  </si>
  <si>
    <t>Brad Trepanier</t>
  </si>
  <si>
    <t>Oscar Vazquez</t>
  </si>
  <si>
    <t>Adam Velocci</t>
  </si>
  <si>
    <t>Koleton Wallace</t>
  </si>
  <si>
    <t>Ryan Willard</t>
  </si>
  <si>
    <t>Tyler Windisch</t>
  </si>
  <si>
    <t>Joel Wrigley</t>
  </si>
  <si>
    <t>Seymour Young</t>
  </si>
  <si>
    <t>John Zamora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</si>
  <si>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</si>
  <si>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</si>
  <si>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</si>
  <si>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</si>
  <si>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</si>
  <si>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</si>
  <si>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</si>
  <si>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</si>
  <si>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</si>
  <si>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</si>
  <si>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</si>
  <si>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</si>
  <si>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</si>
  <si>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</si>
  <si>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</si>
  <si>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</si>
  <si>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Ken Appleby </t>
  </si>
  <si>
    <t>O'Neil Barnes</t>
  </si>
  <si>
    <t>Mike Benyo </t>
  </si>
  <si>
    <t>Matthew Brodie</t>
  </si>
  <si>
    <t>Mike Cappuccitti</t>
  </si>
  <si>
    <t>Dan Colangelo </t>
  </si>
  <si>
    <t>Nicholas Dudhnath</t>
  </si>
  <si>
    <t>Alex Emerson</t>
  </si>
  <si>
    <t>Jared Ferencik</t>
  </si>
  <si>
    <t>Mike Garari</t>
  </si>
  <si>
    <t>Brandon Habibi</t>
  </si>
  <si>
    <t>Corey Hayden</t>
  </si>
  <si>
    <t>Luke Hazlewood </t>
  </si>
  <si>
    <t>Matt Held </t>
  </si>
  <si>
    <t>Allan Hughes</t>
  </si>
  <si>
    <t>Brad McLaughlin </t>
  </si>
  <si>
    <t>Joe McLaughlin </t>
  </si>
  <si>
    <t>Geoff Millar </t>
  </si>
  <si>
    <t>Joey Nonis </t>
  </si>
  <si>
    <t>Brad Oliver </t>
  </si>
  <si>
    <t>Zach Pop</t>
  </si>
  <si>
    <t>Zachary Sloan</t>
  </si>
  <si>
    <t>R. J. Page</t>
  </si>
  <si>
    <t>Andy Mohamed</t>
  </si>
  <si>
    <t xml:space="preserve">                               Best for that Season - Min 50 AB</t>
  </si>
  <si>
    <t xml:space="preserve">                                                              Best for that Season - Min 25 Inn</t>
  </si>
  <si>
    <t>Keegan Murphy</t>
  </si>
  <si>
    <t>Caleb Chranow</t>
  </si>
  <si>
    <t>Jaylin Trinidad</t>
  </si>
  <si>
    <t>Ralph Lahey</t>
  </si>
  <si>
    <t>Sam Lebel</t>
  </si>
  <si>
    <t>Amerson Faruki</t>
  </si>
  <si>
    <t>Arman Lakhani</t>
  </si>
  <si>
    <t>Jack Caswell</t>
  </si>
  <si>
    <t>Aidan Murphy</t>
  </si>
  <si>
    <t>Alex Fascia</t>
  </si>
  <si>
    <t>Cameron Hibbs</t>
  </si>
  <si>
    <t>Drew Huerter</t>
  </si>
  <si>
    <t>Ethan Porter</t>
  </si>
  <si>
    <t>Evan Hedley</t>
  </si>
  <si>
    <t>Jayden Jeminson</t>
  </si>
  <si>
    <t>Matt DiPaolo</t>
  </si>
  <si>
    <t>Michael Sookdeo</t>
  </si>
  <si>
    <t>Nick Jones</t>
  </si>
  <si>
    <t>Phaisal Dhanani</t>
  </si>
  <si>
    <t>Tyler Barbier</t>
  </si>
  <si>
    <t>Brendan Nolet</t>
  </si>
  <si>
    <t>Aiden Cowper</t>
  </si>
  <si>
    <t>Dylan Langlois</t>
  </si>
  <si>
    <t>Matt Stoddart</t>
  </si>
  <si>
    <t>Tom Pilkington</t>
  </si>
  <si>
    <t>Kyle Mucin</t>
  </si>
  <si>
    <t>Myles Swartz</t>
  </si>
  <si>
    <t xml:space="preserve">                                                                    All Time Best Season - Min. 50 inn</t>
  </si>
  <si>
    <t xml:space="preserve">                                                                  All Time Best Careers - Min. 50 Inn</t>
  </si>
  <si>
    <t xml:space="preserve">Lifetime Batting </t>
  </si>
  <si>
    <t>Lifetime Pitching</t>
  </si>
  <si>
    <t xml:space="preserve">                               All Time Best Season - Min. 100 AB</t>
  </si>
  <si>
    <t xml:space="preserve">                                 All Time Best Career - Min. 100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</si>
</sst>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164" fontId="9" fillId="3" borderId="0" xfId="0" applyNumberFormat="1" applyFont="1" applyFill="1" applyAlignment="1">
      <alignment horizontal="center"/>
    </xf>
    <xf numFmtId="12" fontId="0" fillId="3" borderId="0" xfId="0" applyNumberFormat="1" applyFill="1" applyAlignment="1">
      <alignment horizontal="center"/>
    </xf>
    <xf numFmtId="12" fontId="2" fillId="3" borderId="0" xfId="0" applyNumberFormat="1" applyFont="1" applyFill="1" applyAlignment="1">
      <alignment horizontal="center"/>
    </xf>
    <xf numFmtId="12" fontId="1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2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0" fillId="3" borderId="0" xfId="0" applyFont="1" applyFill="1" applyAlignment="1">
      <alignment horizontal="center"/>
    </xf>
    <xf numFmtId="12" fontId="0" fillId="3" borderId="0" xfId="0" quotePrefix="1" applyNumberFormat="1" applyFill="1" applyAlignment="1">
      <alignment horizontal="center"/>
    </xf>
    <xf numFmtId="0" fontId="11" fillId="3" borderId="0" xfId="0" applyFont="1" applyFill="1" applyAlignment="1">
      <alignment horizontal="center"/>
    </xf>
    <xf numFmtId="12" fontId="1" fillId="3" borderId="0" xfId="0" quotePrefix="1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0" fillId="3" borderId="0" xfId="0" applyNumberFormat="1" applyFill="1"/>
    <xf numFmtId="164" fontId="5" fillId="3" borderId="0" xfId="0" applyNumberFormat="1" applyFont="1" applyFill="1" applyAlignment="1">
      <alignment horizontal="center"/>
    </xf>
    <xf numFmtId="12" fontId="0" fillId="3" borderId="0" xfId="0" applyNumberFormat="1" applyFill="1"/>
    <xf numFmtId="0" fontId="2" fillId="3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64" fontId="9" fillId="7" borderId="0" xfId="0" applyNumberFormat="1" applyFont="1" applyFill="1" applyAlignment="1">
      <alignment horizontal="center"/>
    </xf>
    <xf numFmtId="0" fontId="6" fillId="7" borderId="0" xfId="0" applyFont="1" applyFill="1"/>
    <xf numFmtId="0" fontId="8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2" fontId="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2" fontId="9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5114-34E4-4B64-A9EC-6EED3EE8D821}">
  <dimension ref="A1:AU1042"/>
  <sheetViews>
    <sheetView showGridLines="0" tabSelected="1" zoomScale="98" zoomScaleNormal="98" workbookViewId="0"/>
  </sheetViews>
  <sheetFormatPr defaultColWidth="8.85546875" defaultRowHeight="15" x14ac:dyDescent="0.25"/>
  <cols>
    <col min="1" max="1" width="17.5703125" style="7" customWidth="1"/>
    <col min="2" max="2" width="4.7109375" style="7" customWidth="1"/>
    <col min="3" max="3" width="5.85546875" style="7" customWidth="1"/>
    <col min="4" max="4" width="6" style="7" customWidth="1"/>
    <col min="5" max="19" width="4.7109375" style="7" customWidth="1"/>
    <col min="20" max="23" width="6.85546875" style="11" customWidth="1"/>
    <col min="24" max="24" width="8.85546875" style="6"/>
    <col min="25" max="25" width="21.85546875" style="6" bestFit="1" customWidth="1"/>
    <col min="26" max="26" width="4.5703125" style="6" bestFit="1" customWidth="1"/>
    <col min="27" max="27" width="5" style="6" bestFit="1" customWidth="1"/>
    <col min="28" max="28" width="4.140625" style="6" bestFit="1" customWidth="1"/>
    <col min="29" max="30" width="3.140625" style="6" bestFit="1" customWidth="1"/>
    <col min="31" max="33" width="3.28515625" style="6" bestFit="1" customWidth="1"/>
    <col min="34" max="34" width="3.7109375" style="6" bestFit="1" customWidth="1"/>
    <col min="35" max="35" width="4.140625" style="6" bestFit="1" customWidth="1"/>
    <col min="36" max="36" width="3.5703125" style="6" bestFit="1" customWidth="1"/>
    <col min="37" max="37" width="4.140625" style="6" bestFit="1" customWidth="1"/>
    <col min="38" max="38" width="3.140625" style="6" bestFit="1" customWidth="1"/>
    <col min="39" max="39" width="4.7109375" style="6" bestFit="1" customWidth="1"/>
    <col min="40" max="40" width="3.28515625" style="6" bestFit="1" customWidth="1"/>
    <col min="41" max="41" width="3.140625" style="6" bestFit="1" customWidth="1"/>
    <col min="42" max="42" width="3.28515625" style="6" bestFit="1" customWidth="1"/>
    <col min="43" max="43" width="3.140625" style="6" bestFit="1" customWidth="1"/>
    <col min="44" max="47" width="5.7109375" style="6" bestFit="1" customWidth="1"/>
    <col min="48" max="16384" width="8.85546875" style="6"/>
  </cols>
  <sheetData>
    <row r="1" spans="1:23" ht="21" x14ac:dyDescent="0.35">
      <c r="H1" s="80"/>
      <c r="I1" s="6"/>
      <c r="J1" s="6"/>
      <c r="K1" s="81" t="s">
        <v>245</v>
      </c>
    </row>
    <row r="3" spans="1:23" s="15" customFormat="1" ht="15.75" x14ac:dyDescent="0.25">
      <c r="F3" s="42"/>
      <c r="G3" s="42"/>
      <c r="H3" s="42"/>
      <c r="I3" s="65" t="s">
        <v>214</v>
      </c>
      <c r="J3" s="43"/>
      <c r="K3" s="44"/>
      <c r="L3" s="45"/>
      <c r="M3" s="45"/>
      <c r="N3" s="45"/>
      <c r="O3" s="45"/>
      <c r="P3" s="16"/>
      <c r="Q3" s="16"/>
      <c r="R3" s="16"/>
      <c r="S3" s="16"/>
      <c r="T3" s="32"/>
      <c r="U3" s="32"/>
      <c r="V3" s="32"/>
      <c r="W3" s="32"/>
    </row>
    <row r="4" spans="1:23" s="15" customFormat="1" ht="15.75" x14ac:dyDescent="0.25">
      <c r="F4" s="5"/>
      <c r="G4" s="5"/>
      <c r="H4" s="5"/>
      <c r="I4" s="63" t="s">
        <v>247</v>
      </c>
      <c r="J4" s="1"/>
      <c r="K4" s="2"/>
      <c r="L4" s="3"/>
      <c r="M4" s="3"/>
      <c r="N4" s="3"/>
      <c r="O4" s="3"/>
      <c r="P4" s="16"/>
      <c r="Q4" s="16"/>
      <c r="R4" s="16"/>
      <c r="S4" s="16"/>
      <c r="T4" s="32"/>
      <c r="U4" s="32"/>
      <c r="V4" s="32"/>
      <c r="W4" s="32"/>
    </row>
    <row r="5" spans="1:23" s="15" customFormat="1" ht="15.75" x14ac:dyDescent="0.25">
      <c r="F5" s="55"/>
      <c r="G5" s="55"/>
      <c r="H5" s="55"/>
      <c r="I5" s="64" t="s">
        <v>248</v>
      </c>
      <c r="J5" s="56"/>
      <c r="K5" s="57"/>
      <c r="L5" s="58"/>
      <c r="M5" s="58"/>
      <c r="N5" s="58"/>
      <c r="O5" s="58"/>
      <c r="P5" s="16"/>
      <c r="Q5" s="16"/>
      <c r="R5" s="16"/>
      <c r="S5" s="16"/>
      <c r="T5" s="32"/>
      <c r="U5" s="32"/>
      <c r="V5" s="32"/>
      <c r="W5" s="32"/>
    </row>
    <row r="6" spans="1:23" s="15" customFormat="1" ht="15.75" x14ac:dyDescent="0.25">
      <c r="F6" s="38"/>
      <c r="G6" s="38"/>
      <c r="H6" s="38"/>
      <c r="I6" s="35"/>
      <c r="J6" s="35"/>
      <c r="K6" s="39"/>
      <c r="L6" s="40"/>
      <c r="M6" s="40"/>
      <c r="N6" s="40"/>
      <c r="O6" s="16"/>
      <c r="P6" s="16"/>
      <c r="Q6" s="16"/>
      <c r="R6" s="16"/>
      <c r="S6" s="16"/>
      <c r="T6" s="32"/>
      <c r="U6" s="32"/>
      <c r="V6" s="32"/>
      <c r="W6" s="32"/>
    </row>
    <row r="7" spans="1:23" s="15" customFormat="1" ht="15.75" x14ac:dyDescent="0.25">
      <c r="B7" s="37"/>
      <c r="C7" s="37"/>
      <c r="D7" s="37"/>
      <c r="E7" s="37"/>
      <c r="F7" s="37"/>
      <c r="G7" s="37"/>
      <c r="H7" s="37"/>
      <c r="I7" s="50"/>
      <c r="J7" s="50"/>
      <c r="K7" s="30"/>
      <c r="L7" s="30"/>
      <c r="M7" s="30"/>
      <c r="N7" s="30"/>
      <c r="O7" s="30"/>
      <c r="P7" s="30"/>
      <c r="Q7" s="30"/>
      <c r="R7" s="30"/>
      <c r="S7" s="30"/>
      <c r="T7" s="32"/>
      <c r="U7" s="32"/>
      <c r="V7" s="32"/>
      <c r="W7" s="32"/>
    </row>
    <row r="8" spans="1:23" s="15" customFormat="1" ht="15.75" x14ac:dyDescent="0.25">
      <c r="A8" s="9" t="s">
        <v>152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  <c r="R8" s="10" t="s">
        <v>16</v>
      </c>
      <c r="S8" s="10" t="s">
        <v>17</v>
      </c>
      <c r="T8" s="11" t="s">
        <v>18</v>
      </c>
      <c r="U8" s="11" t="s">
        <v>19</v>
      </c>
      <c r="V8" s="11" t="s">
        <v>20</v>
      </c>
      <c r="W8" s="11" t="s">
        <v>21</v>
      </c>
    </row>
    <row r="9" spans="1:23" x14ac:dyDescent="0.25">
      <c r="A9" s="7">
        <v>2009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9">
        <v>0</v>
      </c>
      <c r="U9" s="19">
        <v>0</v>
      </c>
      <c r="V9" s="19">
        <v>0</v>
      </c>
      <c r="W9" s="19">
        <v>0</v>
      </c>
    </row>
    <row r="10" spans="1:23" x14ac:dyDescent="0.25">
      <c r="A10" s="7">
        <v>2010</v>
      </c>
      <c r="B10" s="7">
        <v>1</v>
      </c>
      <c r="C10" s="7">
        <v>3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9">
        <f>(F10+O10+L10)/(D10+O10+M10)</f>
        <v>0.5</v>
      </c>
      <c r="U10" s="19">
        <f>(G10+H10*2+I10*3+J10*4)/D10</f>
        <v>0</v>
      </c>
      <c r="V10" s="19">
        <f>T10+U10</f>
        <v>0.5</v>
      </c>
      <c r="W10" s="19">
        <f>F10/D10</f>
        <v>0</v>
      </c>
    </row>
    <row r="11" spans="1:23" x14ac:dyDescent="0.25">
      <c r="A11" s="10" t="s">
        <v>23</v>
      </c>
      <c r="B11" s="7">
        <v>1</v>
      </c>
      <c r="C11" s="7">
        <v>3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9">
        <f>(F11+O11+L11)/(D11+O11+M11)</f>
        <v>0.5</v>
      </c>
      <c r="U11" s="19">
        <f>(G11+H11*2+I11*3+J11*4)/D11</f>
        <v>0</v>
      </c>
      <c r="V11" s="19">
        <f>T11+U11</f>
        <v>0.5</v>
      </c>
      <c r="W11" s="19">
        <f>F11/D11</f>
        <v>0</v>
      </c>
    </row>
    <row r="12" spans="1:2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9"/>
      <c r="U12" s="19"/>
      <c r="V12" s="19"/>
      <c r="W12" s="19"/>
    </row>
    <row r="13" spans="1:23" ht="15.75" x14ac:dyDescent="0.25">
      <c r="A13" s="9" t="s">
        <v>167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12</v>
      </c>
      <c r="O13" s="10" t="s">
        <v>13</v>
      </c>
      <c r="P13" s="10" t="s">
        <v>14</v>
      </c>
      <c r="Q13" s="10" t="s">
        <v>15</v>
      </c>
      <c r="R13" s="10" t="s">
        <v>16</v>
      </c>
      <c r="S13" s="10" t="s">
        <v>17</v>
      </c>
      <c r="T13" s="19" t="s">
        <v>18</v>
      </c>
      <c r="U13" s="19" t="s">
        <v>19</v>
      </c>
      <c r="V13" s="19" t="s">
        <v>20</v>
      </c>
      <c r="W13" s="19" t="s">
        <v>21</v>
      </c>
    </row>
    <row r="14" spans="1:23" x14ac:dyDescent="0.25">
      <c r="A14" s="7">
        <v>2017</v>
      </c>
      <c r="B14" s="7">
        <v>5</v>
      </c>
      <c r="C14" s="7">
        <v>9</v>
      </c>
      <c r="D14" s="7">
        <v>8</v>
      </c>
      <c r="E14" s="7">
        <v>1</v>
      </c>
      <c r="F14" s="7">
        <v>2</v>
      </c>
      <c r="G14" s="7">
        <v>1</v>
      </c>
      <c r="H14" s="7">
        <v>1</v>
      </c>
      <c r="I14" s="7">
        <v>0</v>
      </c>
      <c r="J14" s="7">
        <v>0</v>
      </c>
      <c r="K14" s="7">
        <v>1</v>
      </c>
      <c r="L14" s="7">
        <v>1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9">
        <f>(F14+O14+L14)/(D14+O14+M14)</f>
        <v>0.375</v>
      </c>
      <c r="U14" s="19">
        <f>(G14+H14*2+I14*3+J14*4)/D14</f>
        <v>0.375</v>
      </c>
      <c r="V14" s="19">
        <f>T14+U14</f>
        <v>0.75</v>
      </c>
      <c r="W14" s="19">
        <f>F14/D14</f>
        <v>0.25</v>
      </c>
    </row>
    <row r="15" spans="1:23" x14ac:dyDescent="0.25">
      <c r="A15" s="10" t="s">
        <v>23</v>
      </c>
      <c r="B15" s="7">
        <v>5</v>
      </c>
      <c r="C15" s="7">
        <v>9</v>
      </c>
      <c r="D15" s="7">
        <v>8</v>
      </c>
      <c r="E15" s="7">
        <v>1</v>
      </c>
      <c r="F15" s="7">
        <v>2</v>
      </c>
      <c r="G15" s="7">
        <v>1</v>
      </c>
      <c r="H15" s="7">
        <v>1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9">
        <f>(F15+O15+L15)/(D15+O15+M15)</f>
        <v>0.375</v>
      </c>
      <c r="U15" s="19">
        <f>(G15+H15*2+I15*3+J15*4)/D15</f>
        <v>0.375</v>
      </c>
      <c r="V15" s="19">
        <f>T15+U15</f>
        <v>0.75</v>
      </c>
      <c r="W15" s="19">
        <f>F15/D15</f>
        <v>0.25</v>
      </c>
    </row>
    <row r="16" spans="1:2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9"/>
      <c r="U16" s="19"/>
      <c r="V16" s="19"/>
      <c r="W16" s="19"/>
    </row>
    <row r="17" spans="1:24" ht="15.75" x14ac:dyDescent="0.25">
      <c r="A17" s="9" t="s">
        <v>224</v>
      </c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10" t="s">
        <v>5</v>
      </c>
      <c r="H17" s="10" t="s">
        <v>6</v>
      </c>
      <c r="I17" s="10" t="s">
        <v>7</v>
      </c>
      <c r="J17" s="10" t="s">
        <v>8</v>
      </c>
      <c r="K17" s="10" t="s">
        <v>9</v>
      </c>
      <c r="L17" s="10" t="s">
        <v>10</v>
      </c>
      <c r="M17" s="10" t="s">
        <v>11</v>
      </c>
      <c r="N17" s="10" t="s">
        <v>12</v>
      </c>
      <c r="O17" s="10" t="s">
        <v>13</v>
      </c>
      <c r="P17" s="10" t="s">
        <v>14</v>
      </c>
      <c r="Q17" s="10" t="s">
        <v>15</v>
      </c>
      <c r="R17" s="10" t="s">
        <v>16</v>
      </c>
      <c r="S17" s="10" t="s">
        <v>17</v>
      </c>
      <c r="T17" s="19" t="s">
        <v>18</v>
      </c>
      <c r="U17" s="19" t="s">
        <v>19</v>
      </c>
      <c r="V17" s="19" t="s">
        <v>20</v>
      </c>
      <c r="W17" s="19" t="s">
        <v>21</v>
      </c>
    </row>
    <row r="18" spans="1:24" x14ac:dyDescent="0.25">
      <c r="A18" s="7">
        <v>2022</v>
      </c>
      <c r="B18" s="12">
        <v>31</v>
      </c>
      <c r="C18" s="12">
        <v>123</v>
      </c>
      <c r="D18" s="12">
        <v>106</v>
      </c>
      <c r="E18" s="12">
        <v>28</v>
      </c>
      <c r="F18" s="12">
        <v>36</v>
      </c>
      <c r="G18" s="12">
        <v>18</v>
      </c>
      <c r="H18" s="12">
        <v>7</v>
      </c>
      <c r="I18" s="53">
        <v>5</v>
      </c>
      <c r="J18" s="53">
        <v>6</v>
      </c>
      <c r="K18" s="12">
        <v>31</v>
      </c>
      <c r="L18" s="12">
        <v>11</v>
      </c>
      <c r="M18" s="12">
        <v>0</v>
      </c>
      <c r="N18" s="12">
        <v>30</v>
      </c>
      <c r="O18" s="12">
        <v>6</v>
      </c>
      <c r="P18" s="12">
        <f>1+1</f>
        <v>2</v>
      </c>
      <c r="Q18" s="12">
        <v>4</v>
      </c>
      <c r="R18" s="12">
        <f>3+1</f>
        <v>4</v>
      </c>
      <c r="S18" s="12">
        <v>0</v>
      </c>
      <c r="T18" s="19">
        <f>(F18+O18+L18)/(D18+O18+M18)</f>
        <v>0.4732142857142857</v>
      </c>
      <c r="U18" s="19">
        <f>(G18+H18*2+I18*3+J18*4)/D18</f>
        <v>0.66981132075471694</v>
      </c>
      <c r="V18" s="19">
        <f>T18+U18</f>
        <v>1.1430256064690028</v>
      </c>
      <c r="W18" s="19">
        <f>F18/D18</f>
        <v>0.33962264150943394</v>
      </c>
    </row>
    <row r="19" spans="1:24" x14ac:dyDescent="0.25">
      <c r="A19" s="7">
        <v>2023</v>
      </c>
      <c r="B19" s="53">
        <v>38</v>
      </c>
      <c r="C19" s="7">
        <v>136</v>
      </c>
      <c r="D19" s="7">
        <v>121</v>
      </c>
      <c r="E19" s="7">
        <v>35</v>
      </c>
      <c r="F19" s="7">
        <v>36</v>
      </c>
      <c r="G19" s="7">
        <v>23</v>
      </c>
      <c r="H19" s="7">
        <v>10</v>
      </c>
      <c r="I19" s="7">
        <v>2</v>
      </c>
      <c r="J19" s="7">
        <v>3</v>
      </c>
      <c r="K19" s="7">
        <v>19</v>
      </c>
      <c r="L19" s="53">
        <v>17</v>
      </c>
      <c r="M19" s="7">
        <v>0</v>
      </c>
      <c r="N19" s="7">
        <v>22</v>
      </c>
      <c r="O19" s="7">
        <v>2</v>
      </c>
      <c r="P19" s="7">
        <v>0</v>
      </c>
      <c r="Q19" s="7">
        <v>0</v>
      </c>
      <c r="R19" s="7">
        <v>1</v>
      </c>
      <c r="S19" s="7">
        <v>1</v>
      </c>
      <c r="T19" s="19">
        <f>(F19+O19+L19)/(D19+O19+M19)</f>
        <v>0.44715447154471544</v>
      </c>
      <c r="U19" s="19">
        <f>(G19+H19*2+I19*3+J19*4)/D19</f>
        <v>0.50413223140495866</v>
      </c>
      <c r="V19" s="19">
        <f>T19+U19</f>
        <v>0.9512867029496741</v>
      </c>
      <c r="W19" s="19">
        <f>F19/D19</f>
        <v>0.2975206611570248</v>
      </c>
    </row>
    <row r="20" spans="1:24" x14ac:dyDescent="0.25">
      <c r="A20" s="23" t="s">
        <v>23</v>
      </c>
      <c r="B20" s="12">
        <v>69</v>
      </c>
      <c r="C20" s="12">
        <v>259</v>
      </c>
      <c r="D20" s="12">
        <v>227</v>
      </c>
      <c r="E20" s="12">
        <v>63</v>
      </c>
      <c r="F20" s="12">
        <v>72</v>
      </c>
      <c r="G20" s="12">
        <v>41</v>
      </c>
      <c r="H20" s="12">
        <v>17</v>
      </c>
      <c r="I20" s="12">
        <v>7</v>
      </c>
      <c r="J20" s="12">
        <v>9</v>
      </c>
      <c r="K20" s="12">
        <v>50</v>
      </c>
      <c r="L20" s="12">
        <v>28</v>
      </c>
      <c r="M20" s="12">
        <v>0</v>
      </c>
      <c r="N20" s="12">
        <v>52</v>
      </c>
      <c r="O20" s="12">
        <v>8</v>
      </c>
      <c r="P20" s="12">
        <v>2</v>
      </c>
      <c r="Q20" s="12">
        <v>4</v>
      </c>
      <c r="R20" s="12">
        <v>5</v>
      </c>
      <c r="S20" s="12">
        <v>1</v>
      </c>
      <c r="T20" s="19">
        <f>(F20+O20+L20)/(D20+O20+M20)</f>
        <v>0.45957446808510638</v>
      </c>
      <c r="U20" s="19">
        <f>(G20+H20*2+I20*3+J20*4)/D20</f>
        <v>0.58149779735682816</v>
      </c>
      <c r="V20" s="19">
        <f>T20+U20</f>
        <v>1.0410722654419344</v>
      </c>
      <c r="W20" s="19">
        <f>F20/D20</f>
        <v>0.31718061674008813</v>
      </c>
      <c r="X20" s="17"/>
    </row>
    <row r="21" spans="1:24" x14ac:dyDescent="0.25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9"/>
      <c r="U21" s="19"/>
      <c r="V21" s="19"/>
      <c r="W21" s="19"/>
      <c r="X21" s="17"/>
    </row>
    <row r="22" spans="1:24" ht="15.75" x14ac:dyDescent="0.25">
      <c r="A22" s="9" t="s">
        <v>237</v>
      </c>
      <c r="B22" s="10" t="s">
        <v>0</v>
      </c>
      <c r="C22" s="10" t="s">
        <v>1</v>
      </c>
      <c r="D22" s="10" t="s">
        <v>2</v>
      </c>
      <c r="E22" s="10" t="s">
        <v>3</v>
      </c>
      <c r="F22" s="10" t="s">
        <v>4</v>
      </c>
      <c r="G22" s="10" t="s">
        <v>5</v>
      </c>
      <c r="H22" s="10" t="s">
        <v>6</v>
      </c>
      <c r="I22" s="10" t="s">
        <v>7</v>
      </c>
      <c r="J22" s="10" t="s">
        <v>8</v>
      </c>
      <c r="K22" s="10" t="s">
        <v>9</v>
      </c>
      <c r="L22" s="10" t="s">
        <v>10</v>
      </c>
      <c r="M22" s="10" t="s">
        <v>11</v>
      </c>
      <c r="N22" s="10" t="s">
        <v>12</v>
      </c>
      <c r="O22" s="10" t="s">
        <v>13</v>
      </c>
      <c r="P22" s="10" t="s">
        <v>14</v>
      </c>
      <c r="Q22" s="10" t="s">
        <v>15</v>
      </c>
      <c r="R22" s="10" t="s">
        <v>16</v>
      </c>
      <c r="S22" s="10" t="s">
        <v>17</v>
      </c>
      <c r="T22" s="19" t="s">
        <v>18</v>
      </c>
      <c r="U22" s="19" t="s">
        <v>19</v>
      </c>
      <c r="V22" s="19" t="s">
        <v>20</v>
      </c>
      <c r="W22" s="19" t="s">
        <v>21</v>
      </c>
      <c r="X22" s="17"/>
    </row>
    <row r="23" spans="1:24" x14ac:dyDescent="0.25">
      <c r="A23" s="7">
        <v>2023</v>
      </c>
      <c r="B23" s="7">
        <v>21</v>
      </c>
      <c r="C23" s="7">
        <v>65</v>
      </c>
      <c r="D23" s="7">
        <v>56</v>
      </c>
      <c r="E23" s="7">
        <v>18</v>
      </c>
      <c r="F23" s="7">
        <v>22</v>
      </c>
      <c r="G23" s="7">
        <v>10</v>
      </c>
      <c r="H23" s="7">
        <v>10</v>
      </c>
      <c r="I23" s="7">
        <v>1</v>
      </c>
      <c r="J23" s="7">
        <v>2</v>
      </c>
      <c r="K23" s="7">
        <v>13</v>
      </c>
      <c r="L23" s="7">
        <v>9</v>
      </c>
      <c r="M23" s="7">
        <v>0</v>
      </c>
      <c r="N23" s="7">
        <v>11</v>
      </c>
      <c r="O23" s="7">
        <v>0</v>
      </c>
      <c r="P23" s="7">
        <v>1</v>
      </c>
      <c r="Q23" s="7">
        <v>0</v>
      </c>
      <c r="R23" s="7">
        <v>1</v>
      </c>
      <c r="S23" s="7">
        <v>0</v>
      </c>
      <c r="T23" s="19">
        <f>(F23+O23+L23)/(D23+O23+M23)</f>
        <v>0.5535714285714286</v>
      </c>
      <c r="U23" s="19">
        <f>(G23+H23*2+I23*3+J23*4)/D23</f>
        <v>0.7321428571428571</v>
      </c>
      <c r="V23" s="19">
        <f>T23+U23</f>
        <v>1.2857142857142856</v>
      </c>
      <c r="W23" s="19">
        <f>F23/D23</f>
        <v>0.39285714285714285</v>
      </c>
      <c r="X23" s="17"/>
    </row>
    <row r="24" spans="1:24" x14ac:dyDescent="0.25">
      <c r="A24" s="10" t="s">
        <v>23</v>
      </c>
      <c r="B24" s="7">
        <v>21</v>
      </c>
      <c r="C24" s="7">
        <v>65</v>
      </c>
      <c r="D24" s="7">
        <v>56</v>
      </c>
      <c r="E24" s="7">
        <v>18</v>
      </c>
      <c r="F24" s="7">
        <v>22</v>
      </c>
      <c r="G24" s="7">
        <v>10</v>
      </c>
      <c r="H24" s="7">
        <v>10</v>
      </c>
      <c r="I24" s="7">
        <v>1</v>
      </c>
      <c r="J24" s="7">
        <v>2</v>
      </c>
      <c r="K24" s="7">
        <v>13</v>
      </c>
      <c r="L24" s="7">
        <v>9</v>
      </c>
      <c r="M24" s="7">
        <v>0</v>
      </c>
      <c r="N24" s="7">
        <v>11</v>
      </c>
      <c r="O24" s="7">
        <v>0</v>
      </c>
      <c r="P24" s="7">
        <v>1</v>
      </c>
      <c r="Q24" s="7">
        <v>0</v>
      </c>
      <c r="R24" s="7">
        <v>1</v>
      </c>
      <c r="S24" s="7">
        <v>0</v>
      </c>
      <c r="T24" s="19">
        <f>(F24+O24+L24)/(D24+O24+M24)</f>
        <v>0.5535714285714286</v>
      </c>
      <c r="U24" s="19">
        <f>(G24+H24*2+I24*3+J24*4)/D24</f>
        <v>0.7321428571428571</v>
      </c>
      <c r="V24" s="19">
        <f>T24+U24</f>
        <v>1.2857142857142856</v>
      </c>
      <c r="W24" s="19">
        <f>F24/D24</f>
        <v>0.39285714285714285</v>
      </c>
      <c r="X24" s="17"/>
    </row>
    <row r="25" spans="1:24" x14ac:dyDescent="0.25">
      <c r="A25" s="1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9"/>
      <c r="U25" s="19"/>
      <c r="V25" s="19"/>
      <c r="W25" s="19"/>
      <c r="X25" s="17"/>
    </row>
    <row r="26" spans="1:24" ht="15.75" x14ac:dyDescent="0.25">
      <c r="A26" s="9" t="s">
        <v>197</v>
      </c>
      <c r="B26" s="10" t="s">
        <v>0</v>
      </c>
      <c r="C26" s="10" t="s">
        <v>1</v>
      </c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8</v>
      </c>
      <c r="K26" s="10" t="s">
        <v>9</v>
      </c>
      <c r="L26" s="10" t="s">
        <v>10</v>
      </c>
      <c r="M26" s="10" t="s">
        <v>11</v>
      </c>
      <c r="N26" s="10" t="s">
        <v>12</v>
      </c>
      <c r="O26" s="10" t="s">
        <v>13</v>
      </c>
      <c r="P26" s="10" t="s">
        <v>14</v>
      </c>
      <c r="Q26" s="10" t="s">
        <v>15</v>
      </c>
      <c r="R26" s="10" t="s">
        <v>16</v>
      </c>
      <c r="S26" s="10" t="s">
        <v>17</v>
      </c>
      <c r="T26" s="19" t="s">
        <v>18</v>
      </c>
      <c r="U26" s="19" t="s">
        <v>19</v>
      </c>
      <c r="V26" s="19" t="s">
        <v>20</v>
      </c>
      <c r="W26" s="19" t="s">
        <v>21</v>
      </c>
      <c r="X26" s="17"/>
    </row>
    <row r="27" spans="1:24" x14ac:dyDescent="0.25">
      <c r="A27" s="7">
        <v>2019</v>
      </c>
      <c r="B27" s="7">
        <v>1</v>
      </c>
      <c r="C27" s="7">
        <v>1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19">
        <f>(F27+O27+L27)/(D27+O27+M27)</f>
        <v>0</v>
      </c>
      <c r="U27" s="19">
        <f>(G27+H27*2+I27*3+J27*4)/D27</f>
        <v>0</v>
      </c>
      <c r="V27" s="19">
        <f>T27+U27</f>
        <v>0</v>
      </c>
      <c r="W27" s="19">
        <f>F27/D27</f>
        <v>0</v>
      </c>
    </row>
    <row r="28" spans="1:24" x14ac:dyDescent="0.25">
      <c r="A28" s="7">
        <v>2022</v>
      </c>
      <c r="B28" s="12">
        <v>1</v>
      </c>
      <c r="C28" s="12">
        <v>2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9">
        <f>(F28+O28+L28)/(D28+O28+M28)</f>
        <v>1</v>
      </c>
      <c r="U28" s="19">
        <f>(G28+H28*2+I28*3+J28*4)/D28</f>
        <v>0</v>
      </c>
      <c r="V28" s="19">
        <f>T28+U28</f>
        <v>1</v>
      </c>
      <c r="W28" s="19">
        <f>F28/D28</f>
        <v>0</v>
      </c>
    </row>
    <row r="29" spans="1:24" x14ac:dyDescent="0.25">
      <c r="A29" s="7">
        <v>2023</v>
      </c>
      <c r="B29" s="7">
        <v>2</v>
      </c>
      <c r="C29" s="7">
        <v>4</v>
      </c>
      <c r="D29" s="7">
        <v>4</v>
      </c>
      <c r="E29" s="7">
        <v>0</v>
      </c>
      <c r="F29" s="7">
        <v>2</v>
      </c>
      <c r="G29" s="7">
        <v>1</v>
      </c>
      <c r="H29" s="7">
        <v>1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19">
        <f>(F29+O29+L29)/(D29+O29+M29)</f>
        <v>0.5</v>
      </c>
      <c r="U29" s="19">
        <f>(G29+H29*2+I29*3+J29*4)/D29</f>
        <v>0.75</v>
      </c>
      <c r="V29" s="19">
        <f>T29+U29</f>
        <v>1.25</v>
      </c>
      <c r="W29" s="19">
        <f>F29/D29</f>
        <v>0.5</v>
      </c>
    </row>
    <row r="30" spans="1:24" x14ac:dyDescent="0.25">
      <c r="A30" s="10" t="s">
        <v>23</v>
      </c>
      <c r="B30" s="7">
        <v>4</v>
      </c>
      <c r="C30" s="7">
        <v>7</v>
      </c>
      <c r="D30" s="7">
        <v>6</v>
      </c>
      <c r="E30" s="7">
        <v>0</v>
      </c>
      <c r="F30" s="7">
        <v>2</v>
      </c>
      <c r="G30" s="7">
        <v>1</v>
      </c>
      <c r="H30" s="7">
        <v>1</v>
      </c>
      <c r="I30" s="7">
        <v>0</v>
      </c>
      <c r="J30" s="7">
        <v>0</v>
      </c>
      <c r="K30" s="7">
        <v>1</v>
      </c>
      <c r="L30" s="7">
        <v>1</v>
      </c>
      <c r="M30" s="7">
        <v>0</v>
      </c>
      <c r="N30" s="7">
        <v>3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19">
        <f>(F30+O30+L30)/(D30+O30+M30)</f>
        <v>0.5</v>
      </c>
      <c r="U30" s="19">
        <f>(G30+H30*2+I30*3+J30*4)/D30</f>
        <v>0.5</v>
      </c>
      <c r="V30" s="19">
        <f>T30+U30</f>
        <v>1</v>
      </c>
      <c r="W30" s="19">
        <f>F30/D30</f>
        <v>0.33333333333333331</v>
      </c>
    </row>
    <row r="31" spans="1:24" x14ac:dyDescent="0.25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9"/>
      <c r="U31" s="19"/>
      <c r="V31" s="19"/>
      <c r="W31" s="19"/>
    </row>
    <row r="32" spans="1:24" ht="15.75" x14ac:dyDescent="0.25">
      <c r="A32" s="9" t="s">
        <v>225</v>
      </c>
      <c r="B32" s="10" t="s">
        <v>0</v>
      </c>
      <c r="C32" s="10" t="s">
        <v>1</v>
      </c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  <c r="J32" s="10" t="s">
        <v>8</v>
      </c>
      <c r="K32" s="10" t="s">
        <v>9</v>
      </c>
      <c r="L32" s="10" t="s">
        <v>10</v>
      </c>
      <c r="M32" s="10" t="s">
        <v>11</v>
      </c>
      <c r="N32" s="10" t="s">
        <v>12</v>
      </c>
      <c r="O32" s="10" t="s">
        <v>13</v>
      </c>
      <c r="P32" s="10" t="s">
        <v>14</v>
      </c>
      <c r="Q32" s="10" t="s">
        <v>15</v>
      </c>
      <c r="R32" s="10" t="s">
        <v>16</v>
      </c>
      <c r="S32" s="10" t="s">
        <v>17</v>
      </c>
      <c r="T32" s="19" t="s">
        <v>18</v>
      </c>
      <c r="U32" s="19" t="s">
        <v>19</v>
      </c>
      <c r="V32" s="19" t="s">
        <v>20</v>
      </c>
      <c r="W32" s="19" t="s">
        <v>21</v>
      </c>
    </row>
    <row r="33" spans="1:23" x14ac:dyDescent="0.25">
      <c r="A33" s="7">
        <v>2022</v>
      </c>
      <c r="B33" s="12">
        <v>8</v>
      </c>
      <c r="C33" s="12">
        <v>28</v>
      </c>
      <c r="D33" s="12">
        <v>23</v>
      </c>
      <c r="E33" s="12">
        <v>9</v>
      </c>
      <c r="F33" s="12">
        <v>14</v>
      </c>
      <c r="G33" s="12">
        <v>11</v>
      </c>
      <c r="H33" s="12">
        <v>3</v>
      </c>
      <c r="I33" s="12">
        <v>0</v>
      </c>
      <c r="J33" s="12">
        <v>0</v>
      </c>
      <c r="K33" s="12">
        <v>11</v>
      </c>
      <c r="L33" s="12">
        <v>5</v>
      </c>
      <c r="M33" s="12">
        <v>0</v>
      </c>
      <c r="N33" s="12">
        <v>1</v>
      </c>
      <c r="O33" s="12">
        <v>0</v>
      </c>
      <c r="P33" s="12">
        <v>0</v>
      </c>
      <c r="Q33" s="12">
        <v>1</v>
      </c>
      <c r="R33" s="12">
        <v>0</v>
      </c>
      <c r="S33" s="12">
        <v>0</v>
      </c>
      <c r="T33" s="19">
        <f>(F33+O33+L33)/(D33+O33+M33)</f>
        <v>0.82608695652173914</v>
      </c>
      <c r="U33" s="19">
        <f>(G33+H33*2+I33*3+J33*4)/D33</f>
        <v>0.73913043478260865</v>
      </c>
      <c r="V33" s="19">
        <f>T33+U33</f>
        <v>1.5652173913043477</v>
      </c>
      <c r="W33" s="19">
        <f>F33/D33</f>
        <v>0.60869565217391308</v>
      </c>
    </row>
    <row r="34" spans="1:23" x14ac:dyDescent="0.25">
      <c r="A34" s="7">
        <v>2023</v>
      </c>
      <c r="B34" s="7">
        <v>37</v>
      </c>
      <c r="C34" s="53">
        <v>143</v>
      </c>
      <c r="D34" s="53">
        <v>125</v>
      </c>
      <c r="E34" s="53">
        <v>39</v>
      </c>
      <c r="F34" s="53">
        <v>51</v>
      </c>
      <c r="G34" s="53">
        <v>30</v>
      </c>
      <c r="H34" s="60">
        <v>15</v>
      </c>
      <c r="I34" s="53">
        <v>4</v>
      </c>
      <c r="J34" s="7">
        <v>0</v>
      </c>
      <c r="K34" s="7">
        <v>24</v>
      </c>
      <c r="L34" s="53">
        <v>17</v>
      </c>
      <c r="M34" s="7">
        <v>3</v>
      </c>
      <c r="N34" s="7">
        <v>4</v>
      </c>
      <c r="O34" s="7">
        <v>2</v>
      </c>
      <c r="P34" s="7">
        <v>0</v>
      </c>
      <c r="Q34" s="7">
        <v>0</v>
      </c>
      <c r="R34" s="53">
        <v>9</v>
      </c>
      <c r="S34" s="7">
        <v>1</v>
      </c>
      <c r="T34" s="19">
        <f>(F34+O34+L34)/(D34+O34+M34)</f>
        <v>0.53846153846153844</v>
      </c>
      <c r="U34" s="19">
        <f>(G34+H34*2+I34*3+J34*4)/D34</f>
        <v>0.57599999999999996</v>
      </c>
      <c r="V34" s="19">
        <f>T34+U34</f>
        <v>1.1144615384615384</v>
      </c>
      <c r="W34" s="19">
        <f>F34/D34</f>
        <v>0.40799999999999997</v>
      </c>
    </row>
    <row r="35" spans="1:23" x14ac:dyDescent="0.25">
      <c r="A35" s="23" t="s">
        <v>23</v>
      </c>
      <c r="B35" s="12">
        <v>45</v>
      </c>
      <c r="C35" s="12">
        <v>171</v>
      </c>
      <c r="D35" s="12">
        <v>148</v>
      </c>
      <c r="E35" s="12">
        <v>48</v>
      </c>
      <c r="F35" s="12">
        <v>65</v>
      </c>
      <c r="G35" s="12">
        <v>41</v>
      </c>
      <c r="H35" s="12">
        <v>18</v>
      </c>
      <c r="I35" s="12">
        <v>4</v>
      </c>
      <c r="J35" s="12">
        <v>0</v>
      </c>
      <c r="K35" s="12">
        <v>35</v>
      </c>
      <c r="L35" s="12">
        <v>22</v>
      </c>
      <c r="M35" s="12">
        <v>3</v>
      </c>
      <c r="N35" s="59">
        <v>5</v>
      </c>
      <c r="O35" s="12">
        <v>2</v>
      </c>
      <c r="P35" s="12">
        <v>0</v>
      </c>
      <c r="Q35" s="12">
        <v>1</v>
      </c>
      <c r="R35" s="12">
        <v>9</v>
      </c>
      <c r="S35" s="12">
        <v>1</v>
      </c>
      <c r="T35" s="54">
        <f>(F35+O35+L35)/(D35+O35+M35)</f>
        <v>0.5816993464052288</v>
      </c>
      <c r="U35" s="19">
        <f>(G35+H35*2+I35*3+J35*4)/D35</f>
        <v>0.60135135135135132</v>
      </c>
      <c r="V35" s="54">
        <f>T35+U35</f>
        <v>1.1830506977565802</v>
      </c>
      <c r="W35" s="54">
        <f>F35/D35</f>
        <v>0.4391891891891892</v>
      </c>
    </row>
    <row r="36" spans="1:23" x14ac:dyDescent="0.25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9"/>
      <c r="U36" s="19"/>
      <c r="V36" s="19"/>
      <c r="W36" s="19"/>
    </row>
    <row r="37" spans="1:23" ht="15.75" x14ac:dyDescent="0.25">
      <c r="A37" s="9" t="s">
        <v>109</v>
      </c>
      <c r="B37" s="10" t="s">
        <v>0</v>
      </c>
      <c r="C37" s="10" t="s">
        <v>1</v>
      </c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0" t="s">
        <v>12</v>
      </c>
      <c r="O37" s="10" t="s">
        <v>13</v>
      </c>
      <c r="P37" s="10" t="s">
        <v>14</v>
      </c>
      <c r="Q37" s="10" t="s">
        <v>15</v>
      </c>
      <c r="R37" s="10" t="s">
        <v>16</v>
      </c>
      <c r="S37" s="10" t="s">
        <v>17</v>
      </c>
      <c r="T37" s="19" t="s">
        <v>18</v>
      </c>
      <c r="U37" s="19" t="s">
        <v>19</v>
      </c>
      <c r="V37" s="19" t="s">
        <v>20</v>
      </c>
      <c r="W37" s="19" t="s">
        <v>21</v>
      </c>
    </row>
    <row r="38" spans="1:23" x14ac:dyDescent="0.25">
      <c r="A38" s="7">
        <v>2013</v>
      </c>
      <c r="B38" s="7">
        <v>5</v>
      </c>
      <c r="C38" s="7">
        <v>16</v>
      </c>
      <c r="D38" s="7">
        <v>12</v>
      </c>
      <c r="E38" s="7">
        <v>0</v>
      </c>
      <c r="F38" s="7">
        <v>2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4</v>
      </c>
      <c r="M38" s="7">
        <v>0</v>
      </c>
      <c r="N38" s="7">
        <v>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19">
        <f>(F38+O38+L38)/(D38+O38+M38)</f>
        <v>0.5</v>
      </c>
      <c r="U38" s="19">
        <f>(G38+H38*2+I38*3+J38*4)/D38</f>
        <v>0.16666666666666666</v>
      </c>
      <c r="V38" s="19">
        <f>T38+U38</f>
        <v>0.66666666666666663</v>
      </c>
      <c r="W38" s="19">
        <f>F38/D38</f>
        <v>0.16666666666666666</v>
      </c>
    </row>
    <row r="39" spans="1:23" x14ac:dyDescent="0.25">
      <c r="A39" s="7">
        <v>2014</v>
      </c>
      <c r="B39" s="7">
        <v>22</v>
      </c>
      <c r="C39" s="7">
        <v>74</v>
      </c>
      <c r="D39" s="7">
        <v>62</v>
      </c>
      <c r="E39" s="7">
        <v>13</v>
      </c>
      <c r="F39" s="7">
        <v>14</v>
      </c>
      <c r="G39" s="7">
        <v>14</v>
      </c>
      <c r="H39" s="7">
        <v>0</v>
      </c>
      <c r="I39" s="7">
        <v>0</v>
      </c>
      <c r="J39" s="51">
        <v>0</v>
      </c>
      <c r="K39" s="7">
        <v>3</v>
      </c>
      <c r="L39" s="7">
        <v>8</v>
      </c>
      <c r="M39" s="7">
        <v>0</v>
      </c>
      <c r="N39" s="7">
        <v>14</v>
      </c>
      <c r="O39" s="7">
        <v>3</v>
      </c>
      <c r="P39" s="7">
        <v>1</v>
      </c>
      <c r="Q39" s="53">
        <v>4</v>
      </c>
      <c r="R39" s="7">
        <v>0</v>
      </c>
      <c r="S39" s="7">
        <v>0</v>
      </c>
      <c r="T39" s="19">
        <f>(F39+O39+L39)/(D39+O39+M39)</f>
        <v>0.38461538461538464</v>
      </c>
      <c r="U39" s="19">
        <f>(G39+H39*2+I39*3+J39*4)/D39</f>
        <v>0.22580645161290322</v>
      </c>
      <c r="V39" s="19">
        <f>T39+U39</f>
        <v>0.61042183622828783</v>
      </c>
      <c r="W39" s="19">
        <f>F39/D39</f>
        <v>0.22580645161290322</v>
      </c>
    </row>
    <row r="40" spans="1:23" x14ac:dyDescent="0.25">
      <c r="A40" s="10" t="s">
        <v>23</v>
      </c>
      <c r="B40" s="7">
        <v>27</v>
      </c>
      <c r="C40" s="7">
        <v>90</v>
      </c>
      <c r="D40" s="7">
        <v>74</v>
      </c>
      <c r="E40" s="7">
        <v>13</v>
      </c>
      <c r="F40" s="7">
        <v>16</v>
      </c>
      <c r="G40" s="7">
        <v>16</v>
      </c>
      <c r="H40" s="7">
        <v>0</v>
      </c>
      <c r="I40" s="7">
        <v>0</v>
      </c>
      <c r="J40" s="7">
        <v>0</v>
      </c>
      <c r="K40" s="7">
        <v>3</v>
      </c>
      <c r="L40" s="7">
        <v>12</v>
      </c>
      <c r="M40" s="7">
        <v>0</v>
      </c>
      <c r="N40" s="7">
        <v>19</v>
      </c>
      <c r="O40" s="7">
        <v>3</v>
      </c>
      <c r="P40" s="7">
        <v>1</v>
      </c>
      <c r="Q40" s="7">
        <v>4</v>
      </c>
      <c r="R40" s="7">
        <v>0</v>
      </c>
      <c r="S40" s="7">
        <v>0</v>
      </c>
      <c r="T40" s="19">
        <f>(F40+O40+L40)/(D40+O40+M40)</f>
        <v>0.40259740259740262</v>
      </c>
      <c r="U40" s="19">
        <f>(G40+H40*2+I40*3+J40*4)/D40</f>
        <v>0.21621621621621623</v>
      </c>
      <c r="V40" s="19">
        <f>T40+U40</f>
        <v>0.61881361881361885</v>
      </c>
      <c r="W40" s="19">
        <f>F40/D40</f>
        <v>0.21621621621621623</v>
      </c>
    </row>
    <row r="41" spans="1:2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9"/>
      <c r="U41" s="19"/>
      <c r="V41" s="19"/>
      <c r="W41" s="19"/>
    </row>
    <row r="42" spans="1:23" ht="15.75" x14ac:dyDescent="0.25">
      <c r="A42" s="9" t="s">
        <v>150</v>
      </c>
      <c r="B42" s="10" t="s">
        <v>0</v>
      </c>
      <c r="C42" s="10" t="s">
        <v>1</v>
      </c>
      <c r="D42" s="10" t="s">
        <v>2</v>
      </c>
      <c r="E42" s="10" t="s">
        <v>3</v>
      </c>
      <c r="F42" s="10" t="s">
        <v>4</v>
      </c>
      <c r="G42" s="10" t="s">
        <v>5</v>
      </c>
      <c r="H42" s="10" t="s">
        <v>6</v>
      </c>
      <c r="I42" s="10" t="s">
        <v>7</v>
      </c>
      <c r="J42" s="10" t="s">
        <v>8</v>
      </c>
      <c r="K42" s="10" t="s">
        <v>9</v>
      </c>
      <c r="L42" s="10" t="s">
        <v>10</v>
      </c>
      <c r="M42" s="10" t="s">
        <v>11</v>
      </c>
      <c r="N42" s="10" t="s">
        <v>12</v>
      </c>
      <c r="O42" s="10" t="s">
        <v>13</v>
      </c>
      <c r="P42" s="10" t="s">
        <v>14</v>
      </c>
      <c r="Q42" s="10" t="s">
        <v>15</v>
      </c>
      <c r="R42" s="10" t="s">
        <v>16</v>
      </c>
      <c r="S42" s="10" t="s">
        <v>17</v>
      </c>
      <c r="T42" s="19" t="s">
        <v>18</v>
      </c>
      <c r="U42" s="19" t="s">
        <v>19</v>
      </c>
      <c r="V42" s="19" t="s">
        <v>20</v>
      </c>
      <c r="W42" s="19" t="s">
        <v>21</v>
      </c>
    </row>
    <row r="43" spans="1:23" x14ac:dyDescent="0.25">
      <c r="A43" s="7">
        <v>2016</v>
      </c>
      <c r="B43" s="7">
        <v>3</v>
      </c>
      <c r="C43" s="7">
        <v>8</v>
      </c>
      <c r="D43" s="7">
        <v>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8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19">
        <f>(F43+O43+L43)/(D43+O43+M43)</f>
        <v>0</v>
      </c>
      <c r="U43" s="19">
        <f>(G43+H43*2+I43*3+J43*4)/D43</f>
        <v>0</v>
      </c>
      <c r="V43" s="19">
        <f>T43+U43</f>
        <v>0</v>
      </c>
      <c r="W43" s="19">
        <f>F43/D43</f>
        <v>0</v>
      </c>
    </row>
    <row r="44" spans="1:23" x14ac:dyDescent="0.25">
      <c r="A44" s="10" t="s">
        <v>23</v>
      </c>
      <c r="B44" s="7">
        <v>3</v>
      </c>
      <c r="C44" s="7">
        <v>8</v>
      </c>
      <c r="D44" s="7">
        <v>8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19">
        <f>(F44+O44+L44)/(D44+O44+M44)</f>
        <v>0</v>
      </c>
      <c r="U44" s="19">
        <f>(G44+H44*2+I44*3+J44*4)/D44</f>
        <v>0</v>
      </c>
      <c r="V44" s="19">
        <f>T44+U44</f>
        <v>0</v>
      </c>
      <c r="W44" s="19">
        <f>F44/D44</f>
        <v>0</v>
      </c>
    </row>
    <row r="45" spans="1:2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9"/>
      <c r="U45" s="19"/>
      <c r="V45" s="19"/>
      <c r="W45" s="19"/>
    </row>
    <row r="46" spans="1:23" ht="15.75" x14ac:dyDescent="0.25">
      <c r="A46" s="9" t="s">
        <v>145</v>
      </c>
      <c r="B46" s="10" t="s">
        <v>0</v>
      </c>
      <c r="C46" s="10" t="s">
        <v>1</v>
      </c>
      <c r="D46" s="10" t="s">
        <v>2</v>
      </c>
      <c r="E46" s="10" t="s">
        <v>3</v>
      </c>
      <c r="F46" s="10" t="s">
        <v>4</v>
      </c>
      <c r="G46" s="10" t="s">
        <v>5</v>
      </c>
      <c r="H46" s="10" t="s">
        <v>6</v>
      </c>
      <c r="I46" s="10" t="s">
        <v>7</v>
      </c>
      <c r="J46" s="10" t="s">
        <v>8</v>
      </c>
      <c r="K46" s="10" t="s">
        <v>9</v>
      </c>
      <c r="L46" s="10" t="s">
        <v>10</v>
      </c>
      <c r="M46" s="10" t="s">
        <v>11</v>
      </c>
      <c r="N46" s="10" t="s">
        <v>12</v>
      </c>
      <c r="O46" s="10" t="s">
        <v>13</v>
      </c>
      <c r="P46" s="10" t="s">
        <v>14</v>
      </c>
      <c r="Q46" s="10" t="s">
        <v>15</v>
      </c>
      <c r="R46" s="10" t="s">
        <v>16</v>
      </c>
      <c r="S46" s="10" t="s">
        <v>17</v>
      </c>
      <c r="T46" s="19" t="s">
        <v>18</v>
      </c>
      <c r="U46" s="19" t="s">
        <v>19</v>
      </c>
      <c r="V46" s="19" t="s">
        <v>20</v>
      </c>
      <c r="W46" s="19" t="s">
        <v>21</v>
      </c>
    </row>
    <row r="47" spans="1:23" x14ac:dyDescent="0.25">
      <c r="A47" s="7">
        <v>2016</v>
      </c>
      <c r="B47" s="7">
        <v>1</v>
      </c>
      <c r="C47" s="7">
        <v>1</v>
      </c>
      <c r="D47" s="7">
        <v>1</v>
      </c>
      <c r="E47" s="7">
        <v>0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19">
        <f>(F47+O47+L47)/(D47+O47+M47)</f>
        <v>1</v>
      </c>
      <c r="U47" s="19">
        <f>(G47+H47*2+I47*3+J47*4)/D47</f>
        <v>1</v>
      </c>
      <c r="V47" s="19">
        <f>T47+U47</f>
        <v>2</v>
      </c>
      <c r="W47" s="19">
        <f>F47/D47</f>
        <v>1</v>
      </c>
    </row>
    <row r="48" spans="1:23" x14ac:dyDescent="0.25">
      <c r="A48" s="10" t="s">
        <v>23</v>
      </c>
      <c r="B48" s="7">
        <v>1</v>
      </c>
      <c r="C48" s="7">
        <v>1</v>
      </c>
      <c r="D48" s="7">
        <v>1</v>
      </c>
      <c r="E48" s="7">
        <v>0</v>
      </c>
      <c r="F48" s="7">
        <v>1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19">
        <f>(F48+O48+L48)/(D48+O48+M48)</f>
        <v>1</v>
      </c>
      <c r="U48" s="19">
        <f>(G48+H48*2+I48*3+J48*4)/D48</f>
        <v>1</v>
      </c>
      <c r="V48" s="19">
        <f>T48+U48</f>
        <v>2</v>
      </c>
      <c r="W48" s="19">
        <f>F48/D48</f>
        <v>1</v>
      </c>
    </row>
    <row r="49" spans="1:2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9"/>
      <c r="U49" s="19"/>
      <c r="V49" s="19"/>
      <c r="W49" s="19"/>
    </row>
    <row r="50" spans="1:23" ht="15.75" x14ac:dyDescent="0.25">
      <c r="A50" s="9" t="s">
        <v>204</v>
      </c>
      <c r="B50" s="10" t="s">
        <v>0</v>
      </c>
      <c r="C50" s="10" t="s">
        <v>1</v>
      </c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0" t="s">
        <v>8</v>
      </c>
      <c r="K50" s="10" t="s">
        <v>9</v>
      </c>
      <c r="L50" s="10" t="s">
        <v>10</v>
      </c>
      <c r="M50" s="10" t="s">
        <v>11</v>
      </c>
      <c r="N50" s="10" t="s">
        <v>12</v>
      </c>
      <c r="O50" s="10" t="s">
        <v>13</v>
      </c>
      <c r="P50" s="10" t="s">
        <v>14</v>
      </c>
      <c r="Q50" s="10" t="s">
        <v>15</v>
      </c>
      <c r="R50" s="10" t="s">
        <v>16</v>
      </c>
      <c r="S50" s="10" t="s">
        <v>17</v>
      </c>
      <c r="T50" s="19" t="s">
        <v>18</v>
      </c>
      <c r="U50" s="19" t="s">
        <v>19</v>
      </c>
      <c r="V50" s="19" t="s">
        <v>20</v>
      </c>
      <c r="W50" s="19" t="s">
        <v>21</v>
      </c>
    </row>
    <row r="51" spans="1:23" x14ac:dyDescent="0.25">
      <c r="A51" s="7">
        <v>2007</v>
      </c>
      <c r="B51" s="7">
        <v>25</v>
      </c>
      <c r="C51" s="7">
        <v>85</v>
      </c>
      <c r="D51" s="7">
        <v>78</v>
      </c>
      <c r="E51" s="7">
        <v>15</v>
      </c>
      <c r="F51" s="7">
        <v>23</v>
      </c>
      <c r="G51" s="7">
        <v>13</v>
      </c>
      <c r="H51" s="7">
        <v>6</v>
      </c>
      <c r="I51" s="46">
        <v>3</v>
      </c>
      <c r="J51" s="46">
        <v>1</v>
      </c>
      <c r="K51" s="7">
        <v>8</v>
      </c>
      <c r="L51" s="7">
        <v>4</v>
      </c>
      <c r="M51" s="7">
        <v>1</v>
      </c>
      <c r="N51" s="7">
        <v>10</v>
      </c>
      <c r="O51" s="7">
        <v>2</v>
      </c>
      <c r="P51" s="7">
        <v>2</v>
      </c>
      <c r="Q51" s="46">
        <v>6</v>
      </c>
      <c r="R51" s="7">
        <v>2</v>
      </c>
      <c r="S51" s="7">
        <v>0</v>
      </c>
      <c r="T51" s="19">
        <f t="shared" ref="T51:T57" si="0">(F51+O51+L51)/(D51+O51+M51)</f>
        <v>0.35802469135802467</v>
      </c>
      <c r="U51" s="19">
        <f t="shared" ref="U51:U57" si="1">(G51+H51*2+I51*3+J51*4)/D51</f>
        <v>0.48717948717948717</v>
      </c>
      <c r="V51" s="19">
        <f t="shared" ref="V51:V57" si="2">T51+U51</f>
        <v>0.84520417853751184</v>
      </c>
      <c r="W51" s="19">
        <f t="shared" ref="W51:W57" si="3">F51/D51</f>
        <v>0.29487179487179488</v>
      </c>
    </row>
    <row r="52" spans="1:23" x14ac:dyDescent="0.25">
      <c r="A52" s="7">
        <v>2008</v>
      </c>
      <c r="B52" s="7">
        <v>16</v>
      </c>
      <c r="C52" s="7">
        <v>64</v>
      </c>
      <c r="D52" s="7">
        <v>59</v>
      </c>
      <c r="E52" s="7">
        <v>3</v>
      </c>
      <c r="F52" s="7">
        <v>11</v>
      </c>
      <c r="G52" s="7">
        <v>10</v>
      </c>
      <c r="H52" s="7">
        <v>1</v>
      </c>
      <c r="I52" s="7">
        <v>0</v>
      </c>
      <c r="J52" s="7">
        <v>0</v>
      </c>
      <c r="K52" s="7">
        <v>5</v>
      </c>
      <c r="L52" s="7">
        <v>4</v>
      </c>
      <c r="M52" s="7">
        <v>1</v>
      </c>
      <c r="N52" s="53">
        <v>6</v>
      </c>
      <c r="O52" s="7">
        <v>0</v>
      </c>
      <c r="P52" s="7">
        <v>3</v>
      </c>
      <c r="Q52" s="7">
        <v>1</v>
      </c>
      <c r="R52" s="7">
        <v>1</v>
      </c>
      <c r="S52" s="7">
        <v>1</v>
      </c>
      <c r="T52" s="19">
        <f t="shared" si="0"/>
        <v>0.25</v>
      </c>
      <c r="U52" s="19">
        <f t="shared" si="1"/>
        <v>0.20338983050847459</v>
      </c>
      <c r="V52" s="19">
        <f t="shared" si="2"/>
        <v>0.45338983050847459</v>
      </c>
      <c r="W52" s="19">
        <f t="shared" si="3"/>
        <v>0.1864406779661017</v>
      </c>
    </row>
    <row r="53" spans="1:23" x14ac:dyDescent="0.25">
      <c r="A53" s="7">
        <v>2009</v>
      </c>
      <c r="B53" s="7">
        <v>15</v>
      </c>
      <c r="C53" s="7">
        <v>52</v>
      </c>
      <c r="D53" s="7">
        <v>43</v>
      </c>
      <c r="E53" s="7">
        <v>6</v>
      </c>
      <c r="F53" s="7">
        <v>9</v>
      </c>
      <c r="G53" s="7">
        <v>8</v>
      </c>
      <c r="H53" s="7">
        <v>1</v>
      </c>
      <c r="I53" s="7">
        <v>0</v>
      </c>
      <c r="J53" s="7">
        <v>0</v>
      </c>
      <c r="K53" s="7">
        <v>6</v>
      </c>
      <c r="L53" s="7">
        <v>2</v>
      </c>
      <c r="M53" s="7">
        <v>6</v>
      </c>
      <c r="N53" s="7">
        <v>7</v>
      </c>
      <c r="O53" s="7">
        <v>1</v>
      </c>
      <c r="P53" s="7">
        <v>0</v>
      </c>
      <c r="Q53" s="7">
        <v>2</v>
      </c>
      <c r="R53" s="7">
        <v>0</v>
      </c>
      <c r="S53" s="7">
        <v>0</v>
      </c>
      <c r="T53" s="19">
        <f t="shared" si="0"/>
        <v>0.24</v>
      </c>
      <c r="U53" s="19">
        <f t="shared" si="1"/>
        <v>0.23255813953488372</v>
      </c>
      <c r="V53" s="19">
        <f t="shared" si="2"/>
        <v>0.47255813953488368</v>
      </c>
      <c r="W53" s="19">
        <f t="shared" si="3"/>
        <v>0.20930232558139536</v>
      </c>
    </row>
    <row r="54" spans="1:23" x14ac:dyDescent="0.25">
      <c r="A54" s="7">
        <v>2010</v>
      </c>
      <c r="B54" s="7">
        <v>27</v>
      </c>
      <c r="C54" s="7">
        <v>102</v>
      </c>
      <c r="D54" s="7">
        <v>92</v>
      </c>
      <c r="E54" s="7">
        <v>16</v>
      </c>
      <c r="F54" s="7">
        <v>27</v>
      </c>
      <c r="G54" s="7">
        <v>22</v>
      </c>
      <c r="H54" s="7">
        <v>5</v>
      </c>
      <c r="I54" s="7">
        <v>0</v>
      </c>
      <c r="J54" s="7">
        <v>0</v>
      </c>
      <c r="K54" s="7">
        <v>13</v>
      </c>
      <c r="L54" s="7">
        <v>6</v>
      </c>
      <c r="M54" s="7">
        <v>3</v>
      </c>
      <c r="N54" s="7">
        <v>6</v>
      </c>
      <c r="O54" s="7">
        <v>1</v>
      </c>
      <c r="P54" s="7">
        <v>2</v>
      </c>
      <c r="Q54" s="7">
        <v>1</v>
      </c>
      <c r="R54" s="7">
        <v>7</v>
      </c>
      <c r="S54" s="7">
        <v>0</v>
      </c>
      <c r="T54" s="19">
        <f t="shared" si="0"/>
        <v>0.35416666666666669</v>
      </c>
      <c r="U54" s="19">
        <f t="shared" si="1"/>
        <v>0.34782608695652173</v>
      </c>
      <c r="V54" s="19">
        <f t="shared" si="2"/>
        <v>0.70199275362318847</v>
      </c>
      <c r="W54" s="19">
        <f t="shared" si="3"/>
        <v>0.29347826086956524</v>
      </c>
    </row>
    <row r="55" spans="1:23" x14ac:dyDescent="0.25">
      <c r="A55" s="7">
        <v>2011</v>
      </c>
      <c r="B55" s="53">
        <v>28</v>
      </c>
      <c r="C55" s="7">
        <v>103</v>
      </c>
      <c r="D55" s="7">
        <v>93</v>
      </c>
      <c r="E55" s="7">
        <v>17</v>
      </c>
      <c r="F55" s="7">
        <v>30</v>
      </c>
      <c r="G55" s="7">
        <v>25</v>
      </c>
      <c r="H55" s="7">
        <v>2</v>
      </c>
      <c r="I55" s="53">
        <v>2</v>
      </c>
      <c r="J55" s="7">
        <v>1</v>
      </c>
      <c r="K55" s="7">
        <v>15</v>
      </c>
      <c r="L55" s="7">
        <v>4</v>
      </c>
      <c r="M55" s="53">
        <v>4</v>
      </c>
      <c r="N55" s="60">
        <v>2</v>
      </c>
      <c r="O55" s="7">
        <v>2</v>
      </c>
      <c r="P55" s="7">
        <v>2</v>
      </c>
      <c r="Q55" s="53">
        <v>3</v>
      </c>
      <c r="R55" s="7">
        <v>3</v>
      </c>
      <c r="S55" s="7">
        <v>0</v>
      </c>
      <c r="T55" s="19">
        <f t="shared" si="0"/>
        <v>0.36363636363636365</v>
      </c>
      <c r="U55" s="19">
        <f t="shared" si="1"/>
        <v>0.41935483870967744</v>
      </c>
      <c r="V55" s="19">
        <f t="shared" si="2"/>
        <v>0.78299120234604103</v>
      </c>
      <c r="W55" s="19">
        <f t="shared" si="3"/>
        <v>0.32258064516129031</v>
      </c>
    </row>
    <row r="56" spans="1:23" x14ac:dyDescent="0.25">
      <c r="A56" s="7">
        <v>2012</v>
      </c>
      <c r="B56" s="7">
        <v>12</v>
      </c>
      <c r="C56" s="7">
        <v>35</v>
      </c>
      <c r="D56" s="7">
        <v>33</v>
      </c>
      <c r="E56" s="7">
        <v>8</v>
      </c>
      <c r="F56" s="7">
        <v>8</v>
      </c>
      <c r="G56" s="7">
        <v>6</v>
      </c>
      <c r="H56" s="7">
        <v>2</v>
      </c>
      <c r="I56" s="7">
        <v>0</v>
      </c>
      <c r="J56" s="7">
        <v>0</v>
      </c>
      <c r="K56" s="7">
        <v>5</v>
      </c>
      <c r="L56" s="7">
        <v>2</v>
      </c>
      <c r="M56" s="7">
        <v>0</v>
      </c>
      <c r="N56" s="7">
        <v>5</v>
      </c>
      <c r="O56" s="7">
        <v>0</v>
      </c>
      <c r="P56" s="7">
        <v>2</v>
      </c>
      <c r="Q56" s="7">
        <v>1</v>
      </c>
      <c r="R56" s="7">
        <v>2</v>
      </c>
      <c r="S56" s="7">
        <v>0</v>
      </c>
      <c r="T56" s="19">
        <f t="shared" si="0"/>
        <v>0.30303030303030304</v>
      </c>
      <c r="U56" s="19">
        <f t="shared" si="1"/>
        <v>0.30303030303030304</v>
      </c>
      <c r="V56" s="19">
        <f t="shared" si="2"/>
        <v>0.60606060606060608</v>
      </c>
      <c r="W56" s="19">
        <f t="shared" si="3"/>
        <v>0.24242424242424243</v>
      </c>
    </row>
    <row r="57" spans="1:23" x14ac:dyDescent="0.25">
      <c r="A57" s="23" t="s">
        <v>23</v>
      </c>
      <c r="B57" s="12">
        <v>123</v>
      </c>
      <c r="C57" s="12">
        <v>441</v>
      </c>
      <c r="D57" s="12">
        <v>398</v>
      </c>
      <c r="E57" s="12">
        <v>65</v>
      </c>
      <c r="F57" s="12">
        <v>108</v>
      </c>
      <c r="G57" s="12">
        <v>84</v>
      </c>
      <c r="H57" s="12">
        <v>17</v>
      </c>
      <c r="I57" s="12">
        <v>5</v>
      </c>
      <c r="J57" s="12">
        <v>2</v>
      </c>
      <c r="K57" s="12">
        <v>52</v>
      </c>
      <c r="L57" s="12">
        <v>22</v>
      </c>
      <c r="M57" s="12">
        <v>15</v>
      </c>
      <c r="N57" s="12">
        <v>36</v>
      </c>
      <c r="O57" s="12">
        <v>6</v>
      </c>
      <c r="P57" s="12">
        <v>11</v>
      </c>
      <c r="Q57" s="12">
        <v>14</v>
      </c>
      <c r="R57" s="12">
        <v>15</v>
      </c>
      <c r="S57" s="12">
        <v>1</v>
      </c>
      <c r="T57" s="19">
        <f t="shared" si="0"/>
        <v>0.32458233890214799</v>
      </c>
      <c r="U57" s="19">
        <f t="shared" si="1"/>
        <v>0.35427135678391958</v>
      </c>
      <c r="V57" s="19">
        <f t="shared" si="2"/>
        <v>0.67885369568606757</v>
      </c>
      <c r="W57" s="19">
        <f t="shared" si="3"/>
        <v>0.271356783919598</v>
      </c>
    </row>
    <row r="58" spans="1:2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9"/>
      <c r="U58" s="19"/>
      <c r="V58" s="19"/>
      <c r="W58" s="19"/>
    </row>
    <row r="59" spans="1:23" ht="15.75" x14ac:dyDescent="0.25">
      <c r="A59" s="9" t="s">
        <v>116</v>
      </c>
      <c r="B59" s="10" t="s">
        <v>0</v>
      </c>
      <c r="C59" s="10" t="s">
        <v>1</v>
      </c>
      <c r="D59" s="10" t="s">
        <v>2</v>
      </c>
      <c r="E59" s="10" t="s">
        <v>3</v>
      </c>
      <c r="F59" s="10" t="s">
        <v>4</v>
      </c>
      <c r="G59" s="10" t="s">
        <v>5</v>
      </c>
      <c r="H59" s="10" t="s">
        <v>6</v>
      </c>
      <c r="I59" s="10" t="s">
        <v>7</v>
      </c>
      <c r="J59" s="10" t="s">
        <v>8</v>
      </c>
      <c r="K59" s="10" t="s">
        <v>9</v>
      </c>
      <c r="L59" s="10" t="s">
        <v>10</v>
      </c>
      <c r="M59" s="10" t="s">
        <v>11</v>
      </c>
      <c r="N59" s="10" t="s">
        <v>12</v>
      </c>
      <c r="O59" s="10" t="s">
        <v>13</v>
      </c>
      <c r="P59" s="10" t="s">
        <v>14</v>
      </c>
      <c r="Q59" s="10" t="s">
        <v>15</v>
      </c>
      <c r="R59" s="10" t="s">
        <v>16</v>
      </c>
      <c r="S59" s="10" t="s">
        <v>17</v>
      </c>
      <c r="T59" s="19" t="s">
        <v>18</v>
      </c>
      <c r="U59" s="19" t="s">
        <v>19</v>
      </c>
      <c r="V59" s="19" t="s">
        <v>20</v>
      </c>
      <c r="W59" s="19" t="s">
        <v>21</v>
      </c>
    </row>
    <row r="60" spans="1:23" x14ac:dyDescent="0.25">
      <c r="A60" s="7">
        <v>2007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19">
        <v>0</v>
      </c>
      <c r="U60" s="19">
        <v>0</v>
      </c>
      <c r="V60" s="19">
        <v>0</v>
      </c>
      <c r="W60" s="19">
        <v>0</v>
      </c>
    </row>
    <row r="61" spans="1:23" x14ac:dyDescent="0.25">
      <c r="A61" s="7">
        <v>2008</v>
      </c>
      <c r="B61" s="7">
        <v>23</v>
      </c>
      <c r="C61" s="7">
        <v>82</v>
      </c>
      <c r="D61" s="7">
        <v>69</v>
      </c>
      <c r="E61" s="7">
        <v>8</v>
      </c>
      <c r="F61" s="7">
        <v>9</v>
      </c>
      <c r="G61" s="7">
        <v>8</v>
      </c>
      <c r="H61" s="7">
        <v>1</v>
      </c>
      <c r="I61" s="7">
        <v>0</v>
      </c>
      <c r="J61" s="7">
        <v>1</v>
      </c>
      <c r="K61" s="7">
        <v>8</v>
      </c>
      <c r="L61" s="7">
        <v>7</v>
      </c>
      <c r="M61" s="53">
        <v>4</v>
      </c>
      <c r="N61" s="7">
        <v>18</v>
      </c>
      <c r="O61" s="7">
        <v>2</v>
      </c>
      <c r="P61" s="7">
        <v>1</v>
      </c>
      <c r="Q61" s="7">
        <v>0</v>
      </c>
      <c r="R61" s="7">
        <v>0</v>
      </c>
      <c r="S61" s="7">
        <v>0</v>
      </c>
      <c r="T61" s="19">
        <f>(F61+O61+L61)/(D61+O61+M61)</f>
        <v>0.24</v>
      </c>
      <c r="U61" s="19">
        <f>(G61+H61*2+I61*3+J61*4)/D61</f>
        <v>0.20289855072463769</v>
      </c>
      <c r="V61" s="19">
        <f>T61+U61</f>
        <v>0.44289855072463769</v>
      </c>
      <c r="W61" s="19">
        <f>F61/D61</f>
        <v>0.13043478260869565</v>
      </c>
    </row>
    <row r="62" spans="1:23" x14ac:dyDescent="0.25">
      <c r="A62" s="7">
        <v>2009</v>
      </c>
      <c r="B62" s="7">
        <v>6</v>
      </c>
      <c r="C62" s="7">
        <v>14</v>
      </c>
      <c r="D62" s="7">
        <v>12</v>
      </c>
      <c r="E62" s="7">
        <v>1</v>
      </c>
      <c r="F62" s="7">
        <v>2</v>
      </c>
      <c r="G62" s="7">
        <v>1</v>
      </c>
      <c r="H62" s="7">
        <v>1</v>
      </c>
      <c r="I62" s="7">
        <v>0</v>
      </c>
      <c r="J62" s="7">
        <v>0</v>
      </c>
      <c r="K62" s="7">
        <v>2</v>
      </c>
      <c r="L62" s="7">
        <v>2</v>
      </c>
      <c r="M62" s="7">
        <v>0</v>
      </c>
      <c r="N62" s="7">
        <v>3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19">
        <f>(F62+O62+L62)/(D62+O62+M62)</f>
        <v>0.33333333333333331</v>
      </c>
      <c r="U62" s="19">
        <f>(G62+H62*2+I62*3+J62*4)/D62</f>
        <v>0.25</v>
      </c>
      <c r="V62" s="19">
        <f>T62+U62</f>
        <v>0.58333333333333326</v>
      </c>
      <c r="W62" s="19">
        <f>F62/D62</f>
        <v>0.16666666666666666</v>
      </c>
    </row>
    <row r="63" spans="1:23" x14ac:dyDescent="0.25">
      <c r="A63" s="10" t="s">
        <v>23</v>
      </c>
      <c r="B63" s="7">
        <v>29</v>
      </c>
      <c r="C63" s="7">
        <v>96</v>
      </c>
      <c r="D63" s="7">
        <v>81</v>
      </c>
      <c r="E63" s="7">
        <v>9</v>
      </c>
      <c r="F63" s="7">
        <v>11</v>
      </c>
      <c r="G63" s="7">
        <v>9</v>
      </c>
      <c r="H63" s="7">
        <v>2</v>
      </c>
      <c r="I63" s="7">
        <v>0</v>
      </c>
      <c r="J63" s="7">
        <v>1</v>
      </c>
      <c r="K63" s="7">
        <v>10</v>
      </c>
      <c r="L63" s="7">
        <v>9</v>
      </c>
      <c r="M63" s="7">
        <v>4</v>
      </c>
      <c r="N63" s="7">
        <v>21</v>
      </c>
      <c r="O63" s="7">
        <v>2</v>
      </c>
      <c r="P63" s="7">
        <v>1</v>
      </c>
      <c r="Q63" s="7">
        <v>0</v>
      </c>
      <c r="R63" s="7">
        <v>0</v>
      </c>
      <c r="S63" s="7">
        <v>0</v>
      </c>
      <c r="T63" s="19">
        <f>(F63+O63+L63)/(D63+O63+M63)</f>
        <v>0.25287356321839083</v>
      </c>
      <c r="U63" s="19">
        <f>(G63+H63*2+I63*3+J63*4)/D63</f>
        <v>0.20987654320987653</v>
      </c>
      <c r="V63" s="19">
        <f>T63+U63</f>
        <v>0.46275010642826736</v>
      </c>
      <c r="W63" s="19">
        <f>F63/D63</f>
        <v>0.13580246913580246</v>
      </c>
    </row>
    <row r="64" spans="1:2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9"/>
      <c r="U64" s="19"/>
      <c r="V64" s="19"/>
      <c r="W64" s="19"/>
    </row>
    <row r="65" spans="1:23" ht="15.75" x14ac:dyDescent="0.25">
      <c r="A65" s="9" t="s">
        <v>126</v>
      </c>
      <c r="B65" s="10" t="s">
        <v>0</v>
      </c>
      <c r="C65" s="10" t="s">
        <v>1</v>
      </c>
      <c r="D65" s="10" t="s">
        <v>2</v>
      </c>
      <c r="E65" s="10" t="s">
        <v>3</v>
      </c>
      <c r="F65" s="10" t="s">
        <v>4</v>
      </c>
      <c r="G65" s="10" t="s">
        <v>5</v>
      </c>
      <c r="H65" s="10" t="s">
        <v>6</v>
      </c>
      <c r="I65" s="10" t="s">
        <v>7</v>
      </c>
      <c r="J65" s="10" t="s">
        <v>8</v>
      </c>
      <c r="K65" s="10" t="s">
        <v>9</v>
      </c>
      <c r="L65" s="10" t="s">
        <v>10</v>
      </c>
      <c r="M65" s="10" t="s">
        <v>11</v>
      </c>
      <c r="N65" s="10" t="s">
        <v>12</v>
      </c>
      <c r="O65" s="10" t="s">
        <v>13</v>
      </c>
      <c r="P65" s="10" t="s">
        <v>14</v>
      </c>
      <c r="Q65" s="10" t="s">
        <v>15</v>
      </c>
      <c r="R65" s="10" t="s">
        <v>16</v>
      </c>
      <c r="S65" s="10" t="s">
        <v>17</v>
      </c>
      <c r="T65" s="19" t="s">
        <v>18</v>
      </c>
      <c r="U65" s="19" t="s">
        <v>19</v>
      </c>
      <c r="V65" s="19" t="s">
        <v>20</v>
      </c>
      <c r="W65" s="19" t="s">
        <v>21</v>
      </c>
    </row>
    <row r="66" spans="1:23" x14ac:dyDescent="0.25">
      <c r="A66" s="7">
        <v>2010</v>
      </c>
      <c r="B66" s="7">
        <v>2</v>
      </c>
      <c r="C66" s="7">
        <v>4</v>
      </c>
      <c r="D66" s="7">
        <v>3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0</v>
      </c>
      <c r="N66" s="7">
        <v>2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19">
        <f>(F66+O66+L66)/(D66+O66+M66)</f>
        <v>0.33333333333333331</v>
      </c>
      <c r="U66" s="19">
        <f>(G66+H66*2+I66*3+J66*4)/D66</f>
        <v>0</v>
      </c>
      <c r="V66" s="19">
        <f>T66+U66</f>
        <v>0.33333333333333331</v>
      </c>
      <c r="W66" s="19">
        <f>F66/D66</f>
        <v>0</v>
      </c>
    </row>
    <row r="67" spans="1:23" x14ac:dyDescent="0.25">
      <c r="A67" s="10" t="s">
        <v>23</v>
      </c>
      <c r="B67" s="7">
        <v>2</v>
      </c>
      <c r="C67" s="7">
        <v>4</v>
      </c>
      <c r="D67" s="7">
        <v>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2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19">
        <f>(F67+O67+L67)/(D67+O67+M67)</f>
        <v>0.33333333333333331</v>
      </c>
      <c r="U67" s="19">
        <f>(G67+H67*2+I67*3+J67*4)/D67</f>
        <v>0</v>
      </c>
      <c r="V67" s="19">
        <f>T67+U67</f>
        <v>0.33333333333333331</v>
      </c>
      <c r="W67" s="19">
        <f>F67/D67</f>
        <v>0</v>
      </c>
    </row>
    <row r="68" spans="1:2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9"/>
      <c r="U68" s="19"/>
      <c r="V68" s="19"/>
      <c r="W68" s="19"/>
    </row>
    <row r="69" spans="1:23" ht="15.75" x14ac:dyDescent="0.25">
      <c r="A69" s="9" t="s">
        <v>221</v>
      </c>
      <c r="B69" s="10" t="s">
        <v>0</v>
      </c>
      <c r="C69" s="10" t="s">
        <v>1</v>
      </c>
      <c r="D69" s="10" t="s">
        <v>2</v>
      </c>
      <c r="E69" s="10" t="s">
        <v>3</v>
      </c>
      <c r="F69" s="10" t="s">
        <v>4</v>
      </c>
      <c r="G69" s="10" t="s">
        <v>5</v>
      </c>
      <c r="H69" s="10" t="s">
        <v>6</v>
      </c>
      <c r="I69" s="10" t="s">
        <v>7</v>
      </c>
      <c r="J69" s="10" t="s">
        <v>8</v>
      </c>
      <c r="K69" s="10" t="s">
        <v>9</v>
      </c>
      <c r="L69" s="10" t="s">
        <v>10</v>
      </c>
      <c r="M69" s="10" t="s">
        <v>11</v>
      </c>
      <c r="N69" s="10" t="s">
        <v>12</v>
      </c>
      <c r="O69" s="10" t="s">
        <v>13</v>
      </c>
      <c r="P69" s="10" t="s">
        <v>14</v>
      </c>
      <c r="Q69" s="10" t="s">
        <v>15</v>
      </c>
      <c r="R69" s="10" t="s">
        <v>16</v>
      </c>
      <c r="S69" s="10" t="s">
        <v>17</v>
      </c>
      <c r="T69" s="19" t="s">
        <v>18</v>
      </c>
      <c r="U69" s="19" t="s">
        <v>19</v>
      </c>
      <c r="V69" s="19" t="s">
        <v>20</v>
      </c>
      <c r="W69" s="19" t="s">
        <v>21</v>
      </c>
    </row>
    <row r="70" spans="1:23" x14ac:dyDescent="0.25">
      <c r="A70" s="7">
        <v>2019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19">
        <f>(F70+O70+L70)/(D70+O70+M70)</f>
        <v>1</v>
      </c>
      <c r="U70" s="19">
        <f>(G70+H70*2+I70*3+J70*4)/D70</f>
        <v>1</v>
      </c>
      <c r="V70" s="19">
        <f>T70+U70</f>
        <v>2</v>
      </c>
      <c r="W70" s="19">
        <f>F70/D70</f>
        <v>1</v>
      </c>
    </row>
    <row r="71" spans="1:23" x14ac:dyDescent="0.25">
      <c r="A71" s="10" t="s">
        <v>23</v>
      </c>
      <c r="B71" s="7">
        <v>1</v>
      </c>
      <c r="C71" s="7">
        <v>1</v>
      </c>
      <c r="D71" s="7">
        <v>1</v>
      </c>
      <c r="E71" s="7">
        <v>1</v>
      </c>
      <c r="F71" s="7">
        <v>1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19">
        <v>1</v>
      </c>
      <c r="U71" s="19">
        <v>1</v>
      </c>
      <c r="V71" s="19">
        <v>2</v>
      </c>
      <c r="W71" s="19">
        <v>1</v>
      </c>
    </row>
    <row r="72" spans="1:2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9"/>
      <c r="U72" s="19"/>
      <c r="V72" s="19"/>
      <c r="W72" s="19"/>
    </row>
    <row r="73" spans="1:23" ht="15.75" x14ac:dyDescent="0.25">
      <c r="A73" s="9" t="s">
        <v>135</v>
      </c>
      <c r="B73" s="10" t="s">
        <v>0</v>
      </c>
      <c r="C73" s="10" t="s">
        <v>1</v>
      </c>
      <c r="D73" s="10" t="s">
        <v>2</v>
      </c>
      <c r="E73" s="10" t="s">
        <v>3</v>
      </c>
      <c r="F73" s="10" t="s">
        <v>4</v>
      </c>
      <c r="G73" s="10" t="s">
        <v>5</v>
      </c>
      <c r="H73" s="10" t="s">
        <v>6</v>
      </c>
      <c r="I73" s="10" t="s">
        <v>7</v>
      </c>
      <c r="J73" s="10" t="s">
        <v>8</v>
      </c>
      <c r="K73" s="10" t="s">
        <v>9</v>
      </c>
      <c r="L73" s="10" t="s">
        <v>10</v>
      </c>
      <c r="M73" s="10" t="s">
        <v>11</v>
      </c>
      <c r="N73" s="10" t="s">
        <v>12</v>
      </c>
      <c r="O73" s="10" t="s">
        <v>13</v>
      </c>
      <c r="P73" s="10" t="s">
        <v>14</v>
      </c>
      <c r="Q73" s="10" t="s">
        <v>15</v>
      </c>
      <c r="R73" s="10" t="s">
        <v>16</v>
      </c>
      <c r="S73" s="10" t="s">
        <v>17</v>
      </c>
      <c r="T73" s="19" t="s">
        <v>18</v>
      </c>
      <c r="U73" s="19" t="s">
        <v>19</v>
      </c>
      <c r="V73" s="19" t="s">
        <v>20</v>
      </c>
      <c r="W73" s="19" t="s">
        <v>21</v>
      </c>
    </row>
    <row r="74" spans="1:23" x14ac:dyDescent="0.25">
      <c r="A74" s="7">
        <v>2015</v>
      </c>
      <c r="B74" s="7">
        <v>8</v>
      </c>
      <c r="C74" s="7">
        <v>18</v>
      </c>
      <c r="D74" s="7">
        <v>16</v>
      </c>
      <c r="E74" s="7">
        <v>4</v>
      </c>
      <c r="F74" s="7">
        <v>4</v>
      </c>
      <c r="G74" s="7">
        <v>4</v>
      </c>
      <c r="H74" s="7">
        <v>0</v>
      </c>
      <c r="I74" s="7">
        <v>0</v>
      </c>
      <c r="J74" s="7">
        <v>0</v>
      </c>
      <c r="K74" s="7">
        <v>5</v>
      </c>
      <c r="L74" s="7">
        <v>2</v>
      </c>
      <c r="M74" s="7">
        <v>0</v>
      </c>
      <c r="N74" s="7">
        <v>3</v>
      </c>
      <c r="O74" s="7">
        <v>0</v>
      </c>
      <c r="P74" s="7">
        <v>0</v>
      </c>
      <c r="Q74" s="7">
        <v>0</v>
      </c>
      <c r="R74" s="7">
        <v>1</v>
      </c>
      <c r="S74" s="7">
        <v>0</v>
      </c>
      <c r="T74" s="19">
        <f>(F74+O74+L74)/(D74+O74+M74)</f>
        <v>0.375</v>
      </c>
      <c r="U74" s="19">
        <f>(G74+H74*2+I74*3+J74*4)/D74</f>
        <v>0.25</v>
      </c>
      <c r="V74" s="19">
        <f>T74+U74</f>
        <v>0.625</v>
      </c>
      <c r="W74" s="19">
        <f>F74/D74</f>
        <v>0.25</v>
      </c>
    </row>
    <row r="75" spans="1:23" x14ac:dyDescent="0.25">
      <c r="A75" s="10" t="s">
        <v>23</v>
      </c>
      <c r="B75" s="7">
        <v>8</v>
      </c>
      <c r="C75" s="7">
        <v>18</v>
      </c>
      <c r="D75" s="7">
        <v>16</v>
      </c>
      <c r="E75" s="7">
        <v>4</v>
      </c>
      <c r="F75" s="7">
        <v>4</v>
      </c>
      <c r="G75" s="7">
        <v>4</v>
      </c>
      <c r="H75" s="7">
        <v>0</v>
      </c>
      <c r="I75" s="7">
        <v>0</v>
      </c>
      <c r="J75" s="7">
        <v>0</v>
      </c>
      <c r="K75" s="7">
        <v>5</v>
      </c>
      <c r="L75" s="7">
        <v>2</v>
      </c>
      <c r="M75" s="7">
        <v>0</v>
      </c>
      <c r="N75" s="7">
        <v>3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19">
        <f>(F75+O75+L75)/(D75+O75+M75)</f>
        <v>0.375</v>
      </c>
      <c r="U75" s="19">
        <f>(G75+H75*2+I75*3+J75*4)/D75</f>
        <v>0.25</v>
      </c>
      <c r="V75" s="19">
        <f>T75+U75</f>
        <v>0.625</v>
      </c>
      <c r="W75" s="19">
        <f>F75/D75</f>
        <v>0.25</v>
      </c>
    </row>
    <row r="76" spans="1:2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9"/>
      <c r="U76" s="19"/>
      <c r="V76" s="19"/>
      <c r="W76" s="19"/>
    </row>
    <row r="77" spans="1:23" ht="15.75" x14ac:dyDescent="0.25">
      <c r="A77" s="9" t="s">
        <v>164</v>
      </c>
      <c r="B77" s="10" t="s">
        <v>0</v>
      </c>
      <c r="C77" s="10" t="s">
        <v>1</v>
      </c>
      <c r="D77" s="10" t="s">
        <v>2</v>
      </c>
      <c r="E77" s="10" t="s">
        <v>3</v>
      </c>
      <c r="F77" s="10" t="s">
        <v>4</v>
      </c>
      <c r="G77" s="10" t="s">
        <v>5</v>
      </c>
      <c r="H77" s="10" t="s">
        <v>6</v>
      </c>
      <c r="I77" s="10" t="s">
        <v>7</v>
      </c>
      <c r="J77" s="10" t="s">
        <v>8</v>
      </c>
      <c r="K77" s="10" t="s">
        <v>9</v>
      </c>
      <c r="L77" s="10" t="s">
        <v>10</v>
      </c>
      <c r="M77" s="10" t="s">
        <v>11</v>
      </c>
      <c r="N77" s="10" t="s">
        <v>12</v>
      </c>
      <c r="O77" s="10" t="s">
        <v>13</v>
      </c>
      <c r="P77" s="10" t="s">
        <v>14</v>
      </c>
      <c r="Q77" s="10" t="s">
        <v>15</v>
      </c>
      <c r="R77" s="10" t="s">
        <v>16</v>
      </c>
      <c r="S77" s="10" t="s">
        <v>17</v>
      </c>
      <c r="T77" s="19" t="s">
        <v>18</v>
      </c>
      <c r="U77" s="19" t="s">
        <v>19</v>
      </c>
      <c r="V77" s="19" t="s">
        <v>20</v>
      </c>
      <c r="W77" s="19" t="s">
        <v>21</v>
      </c>
    </row>
    <row r="78" spans="1:23" x14ac:dyDescent="0.25">
      <c r="A78" s="7">
        <v>2012</v>
      </c>
      <c r="B78" s="53">
        <v>26</v>
      </c>
      <c r="C78" s="53">
        <v>122</v>
      </c>
      <c r="D78" s="53">
        <v>109</v>
      </c>
      <c r="E78" s="53">
        <v>25</v>
      </c>
      <c r="F78" s="53">
        <v>37</v>
      </c>
      <c r="G78" s="53">
        <v>30</v>
      </c>
      <c r="H78" s="7">
        <v>5</v>
      </c>
      <c r="I78" s="53">
        <v>2</v>
      </c>
      <c r="J78" s="7">
        <v>0</v>
      </c>
      <c r="K78" s="7">
        <v>11</v>
      </c>
      <c r="L78" s="7">
        <v>7</v>
      </c>
      <c r="M78" s="7">
        <v>0</v>
      </c>
      <c r="N78" s="7">
        <v>18</v>
      </c>
      <c r="O78" s="7">
        <v>5</v>
      </c>
      <c r="P78" s="7">
        <v>3</v>
      </c>
      <c r="Q78" s="7">
        <v>0</v>
      </c>
      <c r="R78" s="7">
        <v>16</v>
      </c>
      <c r="S78" s="7">
        <v>0</v>
      </c>
      <c r="T78" s="19">
        <f t="shared" ref="T78:T88" si="4">(F78+O78+L78)/(D78+O78+M78)</f>
        <v>0.42982456140350878</v>
      </c>
      <c r="U78" s="19">
        <f t="shared" ref="U78:U88" si="5">(G78+H78*2+I78*3+J78*4)/D78</f>
        <v>0.42201834862385323</v>
      </c>
      <c r="V78" s="19">
        <f t="shared" ref="V78:V88" si="6">T78+U78</f>
        <v>0.85184291002736201</v>
      </c>
      <c r="W78" s="19">
        <f t="shared" ref="W78:W88" si="7">F78/D78</f>
        <v>0.33944954128440369</v>
      </c>
    </row>
    <row r="79" spans="1:23" x14ac:dyDescent="0.25">
      <c r="A79" s="7">
        <v>2013</v>
      </c>
      <c r="B79" s="7">
        <v>17</v>
      </c>
      <c r="C79" s="7">
        <v>70</v>
      </c>
      <c r="D79" s="7">
        <v>59</v>
      </c>
      <c r="E79" s="7">
        <v>17</v>
      </c>
      <c r="F79" s="7">
        <v>21</v>
      </c>
      <c r="G79" s="7">
        <v>17</v>
      </c>
      <c r="H79" s="7">
        <v>2</v>
      </c>
      <c r="I79" s="53">
        <v>2</v>
      </c>
      <c r="J79" s="7">
        <v>0</v>
      </c>
      <c r="K79" s="7">
        <v>12</v>
      </c>
      <c r="L79" s="7">
        <v>11</v>
      </c>
      <c r="M79" s="7">
        <v>0</v>
      </c>
      <c r="N79" s="7">
        <v>11</v>
      </c>
      <c r="O79" s="7">
        <v>0</v>
      </c>
      <c r="P79" s="7">
        <v>1</v>
      </c>
      <c r="Q79" s="7">
        <v>0</v>
      </c>
      <c r="R79" s="53">
        <v>15</v>
      </c>
      <c r="S79" s="7">
        <v>0</v>
      </c>
      <c r="T79" s="19">
        <f t="shared" si="4"/>
        <v>0.5423728813559322</v>
      </c>
      <c r="U79" s="19">
        <f t="shared" si="5"/>
        <v>0.4576271186440678</v>
      </c>
      <c r="V79" s="19">
        <f t="shared" si="6"/>
        <v>1</v>
      </c>
      <c r="W79" s="19">
        <f t="shared" si="7"/>
        <v>0.3559322033898305</v>
      </c>
    </row>
    <row r="80" spans="1:23" x14ac:dyDescent="0.25">
      <c r="A80" s="7">
        <v>2014</v>
      </c>
      <c r="B80" s="7">
        <v>27</v>
      </c>
      <c r="C80" s="7">
        <v>112</v>
      </c>
      <c r="D80" s="7">
        <v>96</v>
      </c>
      <c r="E80" s="7">
        <v>19</v>
      </c>
      <c r="F80" s="7">
        <v>31</v>
      </c>
      <c r="G80" s="7">
        <v>22</v>
      </c>
      <c r="H80" s="53">
        <v>7</v>
      </c>
      <c r="I80" s="53">
        <v>2</v>
      </c>
      <c r="J80" s="7">
        <v>0</v>
      </c>
      <c r="K80" s="7">
        <v>13</v>
      </c>
      <c r="L80" s="7">
        <v>12</v>
      </c>
      <c r="M80" s="7">
        <v>0</v>
      </c>
      <c r="N80" s="7">
        <v>17</v>
      </c>
      <c r="O80" s="7">
        <v>0</v>
      </c>
      <c r="P80" s="7">
        <v>1</v>
      </c>
      <c r="Q80" s="7">
        <v>0</v>
      </c>
      <c r="R80" s="7">
        <v>6</v>
      </c>
      <c r="S80" s="7">
        <v>0</v>
      </c>
      <c r="T80" s="19">
        <f t="shared" si="4"/>
        <v>0.44791666666666669</v>
      </c>
      <c r="U80" s="19">
        <f t="shared" si="5"/>
        <v>0.4375</v>
      </c>
      <c r="V80" s="19">
        <f t="shared" si="6"/>
        <v>0.88541666666666674</v>
      </c>
      <c r="W80" s="19">
        <f t="shared" si="7"/>
        <v>0.32291666666666669</v>
      </c>
    </row>
    <row r="81" spans="1:23" x14ac:dyDescent="0.25">
      <c r="A81" s="7">
        <v>2015</v>
      </c>
      <c r="B81" s="7">
        <v>42</v>
      </c>
      <c r="C81" s="7">
        <v>172</v>
      </c>
      <c r="D81" s="53">
        <v>160</v>
      </c>
      <c r="E81" s="60">
        <v>75</v>
      </c>
      <c r="F81" s="60">
        <v>63</v>
      </c>
      <c r="G81" s="60">
        <v>49</v>
      </c>
      <c r="H81" s="7">
        <v>5</v>
      </c>
      <c r="I81" s="60">
        <v>8</v>
      </c>
      <c r="J81" s="7">
        <v>1</v>
      </c>
      <c r="K81" s="7">
        <v>24</v>
      </c>
      <c r="L81" s="7">
        <v>10</v>
      </c>
      <c r="M81" s="7">
        <v>2</v>
      </c>
      <c r="N81" s="7">
        <v>24</v>
      </c>
      <c r="O81" s="7">
        <v>0</v>
      </c>
      <c r="P81" s="7">
        <v>0</v>
      </c>
      <c r="Q81" s="7">
        <v>0</v>
      </c>
      <c r="R81" s="53">
        <v>19</v>
      </c>
      <c r="S81" s="7">
        <v>0</v>
      </c>
      <c r="T81" s="19">
        <f t="shared" si="4"/>
        <v>0.45061728395061729</v>
      </c>
      <c r="U81" s="19">
        <f t="shared" si="5"/>
        <v>0.54374999999999996</v>
      </c>
      <c r="V81" s="19">
        <f t="shared" si="6"/>
        <v>0.99436728395061724</v>
      </c>
      <c r="W81" s="19">
        <f t="shared" si="7"/>
        <v>0.39374999999999999</v>
      </c>
    </row>
    <row r="82" spans="1:23" x14ac:dyDescent="0.25">
      <c r="A82" s="7">
        <v>2016</v>
      </c>
      <c r="B82" s="7">
        <v>35</v>
      </c>
      <c r="C82" s="7">
        <v>125</v>
      </c>
      <c r="D82" s="7">
        <v>117</v>
      </c>
      <c r="E82" s="7">
        <v>25</v>
      </c>
      <c r="F82" s="7">
        <v>34</v>
      </c>
      <c r="G82" s="7">
        <v>14</v>
      </c>
      <c r="H82" s="53">
        <v>13</v>
      </c>
      <c r="I82" s="53">
        <v>5</v>
      </c>
      <c r="J82" s="7">
        <v>2</v>
      </c>
      <c r="K82" s="53">
        <v>25</v>
      </c>
      <c r="L82" s="7">
        <v>6</v>
      </c>
      <c r="M82" s="7">
        <v>1</v>
      </c>
      <c r="N82" s="7">
        <v>20</v>
      </c>
      <c r="O82" s="7">
        <v>1</v>
      </c>
      <c r="P82" s="7">
        <v>0</v>
      </c>
      <c r="Q82" s="7">
        <v>0</v>
      </c>
      <c r="R82" s="7">
        <v>5</v>
      </c>
      <c r="S82" s="7">
        <v>0</v>
      </c>
      <c r="T82" s="19">
        <f t="shared" si="4"/>
        <v>0.34453781512605042</v>
      </c>
      <c r="U82" s="19">
        <f t="shared" si="5"/>
        <v>0.53846153846153844</v>
      </c>
      <c r="V82" s="19">
        <f t="shared" si="6"/>
        <v>0.88299935358758885</v>
      </c>
      <c r="W82" s="19">
        <f t="shared" si="7"/>
        <v>0.29059829059829062</v>
      </c>
    </row>
    <row r="83" spans="1:23" x14ac:dyDescent="0.25">
      <c r="A83" s="7">
        <v>2017</v>
      </c>
      <c r="B83" s="7">
        <v>28</v>
      </c>
      <c r="C83" s="7">
        <v>79</v>
      </c>
      <c r="D83" s="7">
        <v>66</v>
      </c>
      <c r="E83" s="7">
        <v>12</v>
      </c>
      <c r="F83" s="7">
        <v>19</v>
      </c>
      <c r="G83" s="7">
        <v>16</v>
      </c>
      <c r="H83" s="7">
        <v>2</v>
      </c>
      <c r="I83" s="53">
        <v>1</v>
      </c>
      <c r="J83" s="7">
        <v>0</v>
      </c>
      <c r="K83" s="7">
        <v>11</v>
      </c>
      <c r="L83" s="7">
        <v>12</v>
      </c>
      <c r="M83" s="7">
        <v>0</v>
      </c>
      <c r="N83" s="7">
        <v>15</v>
      </c>
      <c r="O83" s="7">
        <v>3</v>
      </c>
      <c r="P83" s="7">
        <v>2</v>
      </c>
      <c r="Q83" s="7">
        <v>2</v>
      </c>
      <c r="R83" s="7">
        <v>8</v>
      </c>
      <c r="S83" s="7">
        <v>0</v>
      </c>
      <c r="T83" s="19">
        <f t="shared" si="4"/>
        <v>0.49275362318840582</v>
      </c>
      <c r="U83" s="19">
        <f t="shared" si="5"/>
        <v>0.34848484848484851</v>
      </c>
      <c r="V83" s="19">
        <f t="shared" si="6"/>
        <v>0.84123847167325438</v>
      </c>
      <c r="W83" s="19">
        <f t="shared" si="7"/>
        <v>0.2878787878787879</v>
      </c>
    </row>
    <row r="84" spans="1:23" x14ac:dyDescent="0.25">
      <c r="A84" s="7">
        <v>2018</v>
      </c>
      <c r="B84" s="7">
        <v>28</v>
      </c>
      <c r="C84" s="7">
        <v>92</v>
      </c>
      <c r="D84" s="7">
        <v>83</v>
      </c>
      <c r="E84" s="7">
        <v>18</v>
      </c>
      <c r="F84" s="7">
        <v>30</v>
      </c>
      <c r="G84" s="7">
        <v>20</v>
      </c>
      <c r="H84" s="7">
        <v>2</v>
      </c>
      <c r="I84" s="7">
        <v>4</v>
      </c>
      <c r="J84" s="7">
        <v>4</v>
      </c>
      <c r="K84" s="7">
        <v>19</v>
      </c>
      <c r="L84" s="7">
        <v>6</v>
      </c>
      <c r="M84" s="7">
        <v>1</v>
      </c>
      <c r="N84" s="7">
        <v>13</v>
      </c>
      <c r="O84" s="7">
        <v>1</v>
      </c>
      <c r="P84" s="7">
        <v>4</v>
      </c>
      <c r="Q84" s="7">
        <v>0</v>
      </c>
      <c r="R84" s="7">
        <v>3</v>
      </c>
      <c r="S84" s="7">
        <v>1</v>
      </c>
      <c r="T84" s="19">
        <f t="shared" si="4"/>
        <v>0.43529411764705883</v>
      </c>
      <c r="U84" s="52">
        <f t="shared" si="5"/>
        <v>0.62650602409638556</v>
      </c>
      <c r="V84" s="19">
        <f t="shared" si="6"/>
        <v>1.0618001417434444</v>
      </c>
      <c r="W84" s="19">
        <f t="shared" si="7"/>
        <v>0.36144578313253012</v>
      </c>
    </row>
    <row r="85" spans="1:23" x14ac:dyDescent="0.25">
      <c r="A85" s="7">
        <v>2019</v>
      </c>
      <c r="B85" s="7">
        <v>42</v>
      </c>
      <c r="C85" s="7">
        <v>141</v>
      </c>
      <c r="D85" s="7">
        <v>114</v>
      </c>
      <c r="E85" s="7">
        <v>32</v>
      </c>
      <c r="F85" s="7">
        <v>32</v>
      </c>
      <c r="G85" s="7">
        <v>19</v>
      </c>
      <c r="H85" s="7">
        <v>10</v>
      </c>
      <c r="I85" s="7">
        <v>1</v>
      </c>
      <c r="J85" s="7">
        <v>2</v>
      </c>
      <c r="K85" s="7">
        <v>20</v>
      </c>
      <c r="L85" s="7">
        <v>20</v>
      </c>
      <c r="M85" s="7">
        <v>2</v>
      </c>
      <c r="N85" s="7">
        <v>25</v>
      </c>
      <c r="O85" s="7">
        <v>5</v>
      </c>
      <c r="P85" s="7">
        <v>4</v>
      </c>
      <c r="Q85" s="7">
        <v>3</v>
      </c>
      <c r="R85" s="7">
        <v>6</v>
      </c>
      <c r="S85" s="7">
        <v>2</v>
      </c>
      <c r="T85" s="19">
        <f t="shared" si="4"/>
        <v>0.47107438016528924</v>
      </c>
      <c r="U85" s="19">
        <f t="shared" si="5"/>
        <v>0.43859649122807015</v>
      </c>
      <c r="V85" s="19">
        <f t="shared" si="6"/>
        <v>0.90967087139335945</v>
      </c>
      <c r="W85" s="19">
        <f t="shared" si="7"/>
        <v>0.2807017543859649</v>
      </c>
    </row>
    <row r="86" spans="1:23" x14ac:dyDescent="0.25">
      <c r="A86" s="7">
        <v>2022</v>
      </c>
      <c r="B86" s="12">
        <v>20</v>
      </c>
      <c r="C86" s="12">
        <v>74</v>
      </c>
      <c r="D86" s="12">
        <v>63</v>
      </c>
      <c r="E86" s="12">
        <v>28</v>
      </c>
      <c r="F86" s="12">
        <v>18</v>
      </c>
      <c r="G86" s="12">
        <v>15</v>
      </c>
      <c r="H86" s="12">
        <v>2</v>
      </c>
      <c r="I86" s="12">
        <f>0+1</f>
        <v>1</v>
      </c>
      <c r="J86" s="12">
        <v>0</v>
      </c>
      <c r="K86" s="12">
        <f>6+4</f>
        <v>10</v>
      </c>
      <c r="L86" s="12">
        <f>3+2</f>
        <v>5</v>
      </c>
      <c r="M86" s="12">
        <f>0+2</f>
        <v>2</v>
      </c>
      <c r="N86" s="12">
        <v>13</v>
      </c>
      <c r="O86" s="12">
        <f>2+2</f>
        <v>4</v>
      </c>
      <c r="P86" s="12">
        <f>0+1</f>
        <v>1</v>
      </c>
      <c r="Q86" s="12">
        <v>2</v>
      </c>
      <c r="R86" s="12">
        <v>1</v>
      </c>
      <c r="S86" s="12">
        <v>0</v>
      </c>
      <c r="T86" s="19">
        <f t="shared" si="4"/>
        <v>0.39130434782608697</v>
      </c>
      <c r="U86" s="19">
        <f t="shared" si="5"/>
        <v>0.34920634920634919</v>
      </c>
      <c r="V86" s="19">
        <f t="shared" si="6"/>
        <v>0.74051069703243622</v>
      </c>
      <c r="W86" s="19">
        <f t="shared" si="7"/>
        <v>0.2857142857142857</v>
      </c>
    </row>
    <row r="87" spans="1:23" x14ac:dyDescent="0.25">
      <c r="A87" s="7">
        <v>2023</v>
      </c>
      <c r="B87" s="7">
        <v>28</v>
      </c>
      <c r="C87" s="7">
        <v>78</v>
      </c>
      <c r="D87" s="7">
        <v>65</v>
      </c>
      <c r="E87" s="7">
        <v>16</v>
      </c>
      <c r="F87" s="7">
        <v>26</v>
      </c>
      <c r="G87" s="7">
        <v>17</v>
      </c>
      <c r="H87" s="7">
        <v>5</v>
      </c>
      <c r="I87" s="7">
        <v>2</v>
      </c>
      <c r="J87" s="7">
        <v>0</v>
      </c>
      <c r="K87" s="7">
        <v>15</v>
      </c>
      <c r="L87" s="7">
        <v>8</v>
      </c>
      <c r="M87" s="7">
        <v>1</v>
      </c>
      <c r="N87" s="7">
        <v>15</v>
      </c>
      <c r="O87" s="7">
        <v>2</v>
      </c>
      <c r="P87" s="7">
        <v>0</v>
      </c>
      <c r="Q87" s="7">
        <v>0</v>
      </c>
      <c r="R87" s="7">
        <v>1</v>
      </c>
      <c r="S87" s="7">
        <v>1</v>
      </c>
      <c r="T87" s="19">
        <f t="shared" si="4"/>
        <v>0.52941176470588236</v>
      </c>
      <c r="U87" s="19">
        <f t="shared" si="5"/>
        <v>0.50769230769230766</v>
      </c>
      <c r="V87" s="19">
        <f t="shared" si="6"/>
        <v>1.0371040723981899</v>
      </c>
      <c r="W87" s="19">
        <f t="shared" si="7"/>
        <v>0.4</v>
      </c>
    </row>
    <row r="88" spans="1:23" x14ac:dyDescent="0.25">
      <c r="A88" s="23" t="s">
        <v>23</v>
      </c>
      <c r="B88" s="12">
        <v>293</v>
      </c>
      <c r="C88" s="12">
        <v>1065</v>
      </c>
      <c r="D88" s="12">
        <v>932</v>
      </c>
      <c r="E88" s="12">
        <v>267</v>
      </c>
      <c r="F88" s="12">
        <v>311</v>
      </c>
      <c r="G88" s="12">
        <v>219</v>
      </c>
      <c r="H88" s="12">
        <v>53</v>
      </c>
      <c r="I88" s="59">
        <v>28</v>
      </c>
      <c r="J88" s="12">
        <v>9</v>
      </c>
      <c r="K88" s="12">
        <v>160</v>
      </c>
      <c r="L88" s="12">
        <v>97</v>
      </c>
      <c r="M88" s="12">
        <v>9</v>
      </c>
      <c r="N88" s="48">
        <v>171</v>
      </c>
      <c r="O88" s="12">
        <v>21</v>
      </c>
      <c r="P88" s="12">
        <v>16</v>
      </c>
      <c r="Q88" s="12">
        <v>7</v>
      </c>
      <c r="R88" s="12">
        <v>80</v>
      </c>
      <c r="S88" s="12">
        <v>4</v>
      </c>
      <c r="T88" s="19">
        <f t="shared" si="4"/>
        <v>0.44594594594594594</v>
      </c>
      <c r="U88" s="19">
        <f t="shared" si="5"/>
        <v>0.47746781115879827</v>
      </c>
      <c r="V88" s="19">
        <f t="shared" si="6"/>
        <v>0.92341375710474427</v>
      </c>
      <c r="W88" s="19">
        <f t="shared" si="7"/>
        <v>0.33369098712446355</v>
      </c>
    </row>
    <row r="89" spans="1:23" x14ac:dyDescent="0.25">
      <c r="A89" s="1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9"/>
      <c r="U89" s="19"/>
      <c r="V89" s="19"/>
      <c r="W89" s="19"/>
    </row>
    <row r="90" spans="1:23" ht="15.75" x14ac:dyDescent="0.25">
      <c r="A90" s="9" t="s">
        <v>51</v>
      </c>
      <c r="B90" s="10" t="s">
        <v>0</v>
      </c>
      <c r="C90" s="10" t="s">
        <v>1</v>
      </c>
      <c r="D90" s="10" t="s">
        <v>2</v>
      </c>
      <c r="E90" s="10" t="s">
        <v>3</v>
      </c>
      <c r="F90" s="10" t="s">
        <v>4</v>
      </c>
      <c r="G90" s="10" t="s">
        <v>5</v>
      </c>
      <c r="H90" s="10" t="s">
        <v>6</v>
      </c>
      <c r="I90" s="10" t="s">
        <v>7</v>
      </c>
      <c r="J90" s="10" t="s">
        <v>8</v>
      </c>
      <c r="K90" s="10" t="s">
        <v>9</v>
      </c>
      <c r="L90" s="10" t="s">
        <v>10</v>
      </c>
      <c r="M90" s="10" t="s">
        <v>11</v>
      </c>
      <c r="N90" s="10" t="s">
        <v>12</v>
      </c>
      <c r="O90" s="10" t="s">
        <v>13</v>
      </c>
      <c r="P90" s="10" t="s">
        <v>14</v>
      </c>
      <c r="Q90" s="10" t="s">
        <v>15</v>
      </c>
      <c r="R90" s="10" t="s">
        <v>16</v>
      </c>
      <c r="S90" s="10" t="s">
        <v>17</v>
      </c>
      <c r="T90" s="19" t="s">
        <v>18</v>
      </c>
      <c r="U90" s="19" t="s">
        <v>19</v>
      </c>
      <c r="V90" s="19" t="s">
        <v>20</v>
      </c>
      <c r="W90" s="19" t="s">
        <v>21</v>
      </c>
    </row>
    <row r="91" spans="1:23" x14ac:dyDescent="0.25">
      <c r="A91" s="7">
        <v>2004</v>
      </c>
      <c r="B91" s="7">
        <v>9</v>
      </c>
      <c r="C91" s="7">
        <v>19</v>
      </c>
      <c r="D91" s="7">
        <v>19</v>
      </c>
      <c r="F91" s="7">
        <v>6</v>
      </c>
      <c r="G91" s="7">
        <v>6</v>
      </c>
      <c r="T91" s="19">
        <f>(F91+O91+L91)/(D91+O91+M91)</f>
        <v>0.31578947368421051</v>
      </c>
      <c r="U91" s="19">
        <f>(G91+H91*2+I91*3+J91*4)/D91</f>
        <v>0.31578947368421051</v>
      </c>
      <c r="V91" s="19">
        <f>T91+U91</f>
        <v>0.63157894736842102</v>
      </c>
      <c r="W91" s="19">
        <f>F91/D91</f>
        <v>0.31578947368421051</v>
      </c>
    </row>
    <row r="92" spans="1:23" x14ac:dyDescent="0.25">
      <c r="A92" s="10" t="s">
        <v>23</v>
      </c>
      <c r="B92" s="7">
        <v>9</v>
      </c>
      <c r="C92" s="7">
        <v>19</v>
      </c>
      <c r="D92" s="7">
        <v>19</v>
      </c>
      <c r="E92" s="7">
        <v>0</v>
      </c>
      <c r="F92" s="7">
        <v>6</v>
      </c>
      <c r="G92" s="7">
        <v>6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19">
        <f>(F92+O92+L92)/(D92+O92+M92)</f>
        <v>0.31578947368421051</v>
      </c>
      <c r="U92" s="19">
        <f>(G92+H92*2+I92*3+J92*4)/D92</f>
        <v>0.31578947368421051</v>
      </c>
      <c r="V92" s="19">
        <f>T92+U92</f>
        <v>0.63157894736842102</v>
      </c>
      <c r="W92" s="19">
        <f>F92/D92</f>
        <v>0.31578947368421051</v>
      </c>
    </row>
    <row r="93" spans="1:2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9"/>
      <c r="U93" s="19"/>
      <c r="V93" s="19"/>
      <c r="W93" s="19"/>
    </row>
    <row r="94" spans="1:23" ht="15.75" x14ac:dyDescent="0.25">
      <c r="A94" s="9" t="s">
        <v>213</v>
      </c>
      <c r="B94" s="10" t="s">
        <v>0</v>
      </c>
      <c r="C94" s="10" t="s">
        <v>1</v>
      </c>
      <c r="D94" s="10" t="s">
        <v>2</v>
      </c>
      <c r="E94" s="10" t="s">
        <v>3</v>
      </c>
      <c r="F94" s="10" t="s">
        <v>4</v>
      </c>
      <c r="G94" s="10" t="s">
        <v>5</v>
      </c>
      <c r="H94" s="10" t="s">
        <v>6</v>
      </c>
      <c r="I94" s="10" t="s">
        <v>7</v>
      </c>
      <c r="J94" s="10" t="s">
        <v>8</v>
      </c>
      <c r="K94" s="10" t="s">
        <v>9</v>
      </c>
      <c r="L94" s="10" t="s">
        <v>10</v>
      </c>
      <c r="M94" s="10" t="s">
        <v>11</v>
      </c>
      <c r="N94" s="10" t="s">
        <v>12</v>
      </c>
      <c r="O94" s="10" t="s">
        <v>13</v>
      </c>
      <c r="P94" s="10" t="s">
        <v>14</v>
      </c>
      <c r="Q94" s="10" t="s">
        <v>15</v>
      </c>
      <c r="R94" s="10" t="s">
        <v>16</v>
      </c>
      <c r="S94" s="10" t="s">
        <v>17</v>
      </c>
      <c r="T94" s="19" t="s">
        <v>18</v>
      </c>
      <c r="U94" s="19" t="s">
        <v>19</v>
      </c>
      <c r="V94" s="19" t="s">
        <v>20</v>
      </c>
      <c r="W94" s="19" t="s">
        <v>21</v>
      </c>
    </row>
    <row r="95" spans="1:23" x14ac:dyDescent="0.25">
      <c r="A95" s="7">
        <v>2009</v>
      </c>
      <c r="B95" s="7">
        <v>15</v>
      </c>
      <c r="C95" s="7">
        <v>48</v>
      </c>
      <c r="D95" s="7">
        <v>47</v>
      </c>
      <c r="E95" s="7">
        <v>5</v>
      </c>
      <c r="F95" s="7">
        <v>11</v>
      </c>
      <c r="G95" s="7">
        <v>9</v>
      </c>
      <c r="H95" s="7">
        <v>2</v>
      </c>
      <c r="I95" s="7">
        <v>0</v>
      </c>
      <c r="J95" s="7">
        <v>0</v>
      </c>
      <c r="K95" s="7">
        <v>8</v>
      </c>
      <c r="L95" s="7">
        <v>1</v>
      </c>
      <c r="M95" s="7">
        <v>0</v>
      </c>
      <c r="N95" s="7">
        <v>8</v>
      </c>
      <c r="O95" s="7">
        <v>0</v>
      </c>
      <c r="P95" s="7">
        <v>2</v>
      </c>
      <c r="Q95" s="7">
        <v>4</v>
      </c>
      <c r="R95" s="7">
        <v>1</v>
      </c>
      <c r="S95" s="7">
        <v>0</v>
      </c>
      <c r="T95" s="19">
        <f>(F95+O95+L95)/(D95+O95+M95)</f>
        <v>0.25531914893617019</v>
      </c>
      <c r="U95" s="19">
        <f>(G95+H95*2+I95*3+J95*4)/D95</f>
        <v>0.27659574468085107</v>
      </c>
      <c r="V95" s="19">
        <f>T95+U95</f>
        <v>0.53191489361702127</v>
      </c>
      <c r="W95" s="19">
        <f>F95/D95</f>
        <v>0.23404255319148937</v>
      </c>
    </row>
    <row r="96" spans="1:23" x14ac:dyDescent="0.25">
      <c r="A96" s="7">
        <v>2010</v>
      </c>
      <c r="B96" s="7">
        <v>20</v>
      </c>
      <c r="C96" s="7">
        <v>81</v>
      </c>
      <c r="D96" s="7">
        <v>74</v>
      </c>
      <c r="E96" s="7">
        <v>11</v>
      </c>
      <c r="F96" s="7">
        <v>22</v>
      </c>
      <c r="G96" s="7">
        <v>19</v>
      </c>
      <c r="H96" s="7">
        <v>3</v>
      </c>
      <c r="I96" s="7">
        <v>0</v>
      </c>
      <c r="J96" s="7">
        <v>0</v>
      </c>
      <c r="K96" s="7">
        <v>5</v>
      </c>
      <c r="L96" s="7">
        <v>5</v>
      </c>
      <c r="M96" s="7">
        <v>2</v>
      </c>
      <c r="N96" s="7">
        <v>7</v>
      </c>
      <c r="O96" s="7">
        <v>0</v>
      </c>
      <c r="P96" s="7">
        <v>3</v>
      </c>
      <c r="Q96" s="7">
        <v>1</v>
      </c>
      <c r="R96" s="7">
        <v>2</v>
      </c>
      <c r="S96" s="7">
        <v>0</v>
      </c>
      <c r="T96" s="19">
        <f>(F96+O96+L96)/(D96+O96+M96)</f>
        <v>0.35526315789473684</v>
      </c>
      <c r="U96" s="19">
        <f>(G96+H96*2+I96*3+J96*4)/D96</f>
        <v>0.33783783783783783</v>
      </c>
      <c r="V96" s="19">
        <f>T96+U96</f>
        <v>0.69310099573257467</v>
      </c>
      <c r="W96" s="19">
        <f>F96/D96</f>
        <v>0.29729729729729731</v>
      </c>
    </row>
    <row r="97" spans="1:23" x14ac:dyDescent="0.25">
      <c r="A97" s="7">
        <v>2011</v>
      </c>
      <c r="B97" s="7">
        <v>16</v>
      </c>
      <c r="C97" s="7">
        <v>51</v>
      </c>
      <c r="D97" s="7">
        <v>43</v>
      </c>
      <c r="E97" s="7">
        <v>3</v>
      </c>
      <c r="F97" s="7">
        <v>9</v>
      </c>
      <c r="G97" s="7">
        <v>7</v>
      </c>
      <c r="H97" s="7">
        <v>2</v>
      </c>
      <c r="I97" s="7">
        <v>0</v>
      </c>
      <c r="J97" s="7">
        <v>0</v>
      </c>
      <c r="K97" s="7">
        <v>4</v>
      </c>
      <c r="L97" s="7">
        <v>3</v>
      </c>
      <c r="M97" s="7">
        <v>4</v>
      </c>
      <c r="N97" s="7">
        <v>7</v>
      </c>
      <c r="O97" s="7">
        <v>1</v>
      </c>
      <c r="P97" s="7">
        <v>2</v>
      </c>
      <c r="Q97" s="7">
        <v>0</v>
      </c>
      <c r="R97" s="7">
        <v>1</v>
      </c>
      <c r="S97" s="7">
        <v>0</v>
      </c>
      <c r="T97" s="19">
        <f>(F97+O97+L97)/(D97+O97+M97)</f>
        <v>0.27083333333333331</v>
      </c>
      <c r="U97" s="19">
        <f>(G97+H97*2+I97*3+J97*4)/D97</f>
        <v>0.2558139534883721</v>
      </c>
      <c r="V97" s="19">
        <f>T97+U97</f>
        <v>0.52664728682170536</v>
      </c>
      <c r="W97" s="19">
        <f>F97/D97</f>
        <v>0.20930232558139536</v>
      </c>
    </row>
    <row r="98" spans="1:23" x14ac:dyDescent="0.25">
      <c r="A98" s="7">
        <v>2012</v>
      </c>
      <c r="B98" s="7">
        <v>18</v>
      </c>
      <c r="C98" s="7">
        <v>60</v>
      </c>
      <c r="D98" s="7">
        <v>53</v>
      </c>
      <c r="E98" s="7">
        <v>11</v>
      </c>
      <c r="F98" s="7">
        <v>14</v>
      </c>
      <c r="G98" s="7">
        <v>8</v>
      </c>
      <c r="H98" s="7">
        <v>4</v>
      </c>
      <c r="I98" s="7">
        <v>0</v>
      </c>
      <c r="J98" s="7">
        <v>2</v>
      </c>
      <c r="K98" s="7">
        <v>8</v>
      </c>
      <c r="L98" s="7">
        <v>4</v>
      </c>
      <c r="M98" s="7">
        <v>0</v>
      </c>
      <c r="N98" s="7">
        <v>14</v>
      </c>
      <c r="O98" s="7">
        <v>2</v>
      </c>
      <c r="P98" s="7">
        <v>2</v>
      </c>
      <c r="Q98" s="7">
        <v>0</v>
      </c>
      <c r="R98" s="7">
        <v>1</v>
      </c>
      <c r="S98" s="7">
        <v>0</v>
      </c>
      <c r="T98" s="19">
        <f>(F98+O98+L98)/(D98+O98+M98)</f>
        <v>0.36363636363636365</v>
      </c>
      <c r="U98" s="19">
        <f>(G98+H98*2+I98*3+J98*4)/D98</f>
        <v>0.45283018867924529</v>
      </c>
      <c r="V98" s="19">
        <f>T98+U98</f>
        <v>0.81646655231560894</v>
      </c>
      <c r="W98" s="19">
        <f>F98/D98</f>
        <v>0.26415094339622641</v>
      </c>
    </row>
    <row r="99" spans="1:23" x14ac:dyDescent="0.25">
      <c r="A99" s="23" t="s">
        <v>23</v>
      </c>
      <c r="B99" s="12">
        <v>69</v>
      </c>
      <c r="C99" s="12">
        <v>240</v>
      </c>
      <c r="D99" s="12">
        <v>217</v>
      </c>
      <c r="E99" s="12">
        <v>30</v>
      </c>
      <c r="F99" s="12">
        <v>56</v>
      </c>
      <c r="G99" s="12">
        <v>43</v>
      </c>
      <c r="H99" s="12">
        <v>11</v>
      </c>
      <c r="I99" s="12">
        <v>0</v>
      </c>
      <c r="J99" s="12">
        <v>2</v>
      </c>
      <c r="K99" s="12">
        <v>25</v>
      </c>
      <c r="L99" s="12">
        <v>13</v>
      </c>
      <c r="M99" s="12">
        <v>6</v>
      </c>
      <c r="N99" s="12">
        <v>36</v>
      </c>
      <c r="O99" s="12">
        <v>3</v>
      </c>
      <c r="P99" s="12">
        <v>9</v>
      </c>
      <c r="Q99" s="12">
        <v>5</v>
      </c>
      <c r="R99" s="12">
        <v>5</v>
      </c>
      <c r="S99" s="12">
        <v>0</v>
      </c>
      <c r="T99" s="19">
        <f>(F99+O99+L99)/(D99+O99+M99)</f>
        <v>0.31858407079646017</v>
      </c>
      <c r="U99" s="19">
        <f>(G99+H99*2+I99*3+J99*4)/D99</f>
        <v>0.33640552995391704</v>
      </c>
      <c r="V99" s="19">
        <f>T99+U99</f>
        <v>0.65498960075037727</v>
      </c>
      <c r="W99" s="19">
        <f>F99/D99</f>
        <v>0.25806451612903225</v>
      </c>
    </row>
    <row r="100" spans="1:23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9"/>
      <c r="U100" s="19"/>
      <c r="V100" s="19"/>
      <c r="W100" s="19"/>
    </row>
    <row r="101" spans="1:23" ht="15.75" x14ac:dyDescent="0.25">
      <c r="A101" s="9" t="s">
        <v>143</v>
      </c>
      <c r="B101" s="10" t="s">
        <v>0</v>
      </c>
      <c r="C101" s="10" t="s">
        <v>1</v>
      </c>
      <c r="D101" s="10" t="s">
        <v>2</v>
      </c>
      <c r="E101" s="10" t="s">
        <v>3</v>
      </c>
      <c r="F101" s="10" t="s">
        <v>4</v>
      </c>
      <c r="G101" s="10" t="s">
        <v>5</v>
      </c>
      <c r="H101" s="10" t="s">
        <v>6</v>
      </c>
      <c r="I101" s="10" t="s">
        <v>7</v>
      </c>
      <c r="J101" s="10" t="s">
        <v>8</v>
      </c>
      <c r="K101" s="10" t="s">
        <v>9</v>
      </c>
      <c r="L101" s="10" t="s">
        <v>10</v>
      </c>
      <c r="M101" s="10" t="s">
        <v>11</v>
      </c>
      <c r="N101" s="10" t="s">
        <v>12</v>
      </c>
      <c r="O101" s="10" t="s">
        <v>13</v>
      </c>
      <c r="P101" s="10" t="s">
        <v>14</v>
      </c>
      <c r="Q101" s="10" t="s">
        <v>15</v>
      </c>
      <c r="R101" s="10" t="s">
        <v>16</v>
      </c>
      <c r="S101" s="10" t="s">
        <v>17</v>
      </c>
      <c r="T101" s="19" t="s">
        <v>18</v>
      </c>
      <c r="U101" s="19" t="s">
        <v>19</v>
      </c>
      <c r="V101" s="19" t="s">
        <v>20</v>
      </c>
      <c r="W101" s="19" t="s">
        <v>21</v>
      </c>
    </row>
    <row r="102" spans="1:23" x14ac:dyDescent="0.25">
      <c r="A102" s="7">
        <v>2017</v>
      </c>
      <c r="B102" s="7">
        <v>2</v>
      </c>
      <c r="C102" s="7">
        <v>5</v>
      </c>
      <c r="D102" s="7">
        <v>5</v>
      </c>
      <c r="E102" s="7">
        <v>1</v>
      </c>
      <c r="F102" s="7">
        <v>2</v>
      </c>
      <c r="G102" s="7">
        <v>2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19">
        <f>(F102+O102+L102)/(D102+O102+M102)</f>
        <v>0.4</v>
      </c>
      <c r="U102" s="19">
        <f>(G102+H102*2+I102*3+J102*4)/D102</f>
        <v>0.4</v>
      </c>
      <c r="V102" s="19">
        <f>T102+U102</f>
        <v>0.8</v>
      </c>
      <c r="W102" s="19">
        <f>F102/D102</f>
        <v>0.4</v>
      </c>
    </row>
    <row r="103" spans="1:23" x14ac:dyDescent="0.25">
      <c r="A103" s="7">
        <v>2018</v>
      </c>
      <c r="B103" s="7">
        <v>1</v>
      </c>
      <c r="C103" s="7">
        <v>4</v>
      </c>
      <c r="D103" s="7">
        <v>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7">
        <v>0</v>
      </c>
      <c r="O103" s="7">
        <v>0</v>
      </c>
      <c r="P103" s="7">
        <v>1</v>
      </c>
      <c r="Q103" s="7">
        <v>0</v>
      </c>
      <c r="R103" s="7">
        <v>0</v>
      </c>
      <c r="S103" s="7">
        <v>0</v>
      </c>
      <c r="T103" s="19">
        <f>(F103+O103+L103)/(D103+O103+M103)</f>
        <v>0</v>
      </c>
      <c r="U103" s="19">
        <f>(G103+H103*2+I103*3+J103*4)/D103</f>
        <v>0</v>
      </c>
      <c r="V103" s="19">
        <f>T103+U103</f>
        <v>0</v>
      </c>
      <c r="W103" s="19">
        <f>F103/D103</f>
        <v>0</v>
      </c>
    </row>
    <row r="104" spans="1:23" x14ac:dyDescent="0.25">
      <c r="A104" s="10" t="s">
        <v>23</v>
      </c>
      <c r="B104" s="7">
        <v>3</v>
      </c>
      <c r="C104" s="7">
        <v>9</v>
      </c>
      <c r="D104" s="7">
        <v>8</v>
      </c>
      <c r="E104" s="7">
        <v>1</v>
      </c>
      <c r="F104" s="7">
        <v>1</v>
      </c>
      <c r="G104" s="7">
        <v>2</v>
      </c>
      <c r="H104" s="7">
        <v>0</v>
      </c>
      <c r="I104" s="7">
        <v>0</v>
      </c>
      <c r="J104" s="7">
        <v>0</v>
      </c>
      <c r="K104" s="7">
        <v>2</v>
      </c>
      <c r="L104" s="7">
        <v>0</v>
      </c>
      <c r="M104" s="7">
        <v>0</v>
      </c>
      <c r="N104" s="7">
        <v>0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19">
        <f>(F104+O104+L104)/(D104+O104+M104)</f>
        <v>0.125</v>
      </c>
      <c r="U104" s="19">
        <f>(G104+H104*2+I104*3+J104*4)/D104</f>
        <v>0.25</v>
      </c>
      <c r="V104" s="19">
        <f>T104+U104</f>
        <v>0.375</v>
      </c>
      <c r="W104" s="19">
        <f>F104/D104</f>
        <v>0.125</v>
      </c>
    </row>
    <row r="105" spans="1:23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9"/>
      <c r="U105" s="19"/>
      <c r="V105" s="19"/>
      <c r="W105" s="19"/>
    </row>
    <row r="106" spans="1:23" ht="15.75" x14ac:dyDescent="0.25">
      <c r="A106" s="9" t="s">
        <v>112</v>
      </c>
      <c r="B106" s="10" t="s">
        <v>0</v>
      </c>
      <c r="C106" s="10" t="s">
        <v>1</v>
      </c>
      <c r="D106" s="10" t="s">
        <v>2</v>
      </c>
      <c r="E106" s="10" t="s">
        <v>3</v>
      </c>
      <c r="F106" s="10" t="s">
        <v>4</v>
      </c>
      <c r="G106" s="10" t="s">
        <v>5</v>
      </c>
      <c r="H106" s="10" t="s">
        <v>6</v>
      </c>
      <c r="I106" s="10" t="s">
        <v>7</v>
      </c>
      <c r="J106" s="10" t="s">
        <v>8</v>
      </c>
      <c r="K106" s="10" t="s">
        <v>9</v>
      </c>
      <c r="L106" s="10" t="s">
        <v>10</v>
      </c>
      <c r="M106" s="10" t="s">
        <v>11</v>
      </c>
      <c r="N106" s="10" t="s">
        <v>12</v>
      </c>
      <c r="O106" s="10" t="s">
        <v>13</v>
      </c>
      <c r="P106" s="10" t="s">
        <v>14</v>
      </c>
      <c r="Q106" s="10" t="s">
        <v>15</v>
      </c>
      <c r="R106" s="10" t="s">
        <v>16</v>
      </c>
      <c r="S106" s="10" t="s">
        <v>17</v>
      </c>
      <c r="T106" s="19" t="s">
        <v>18</v>
      </c>
      <c r="U106" s="19" t="s">
        <v>19</v>
      </c>
      <c r="V106" s="19" t="s">
        <v>20</v>
      </c>
      <c r="W106" s="19" t="s">
        <v>21</v>
      </c>
    </row>
    <row r="107" spans="1:23" x14ac:dyDescent="0.25">
      <c r="A107" s="7">
        <v>2007</v>
      </c>
      <c r="B107" s="7">
        <v>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19">
        <v>0</v>
      </c>
      <c r="U107" s="19">
        <v>0</v>
      </c>
      <c r="V107" s="19">
        <v>0</v>
      </c>
      <c r="W107" s="19">
        <v>0</v>
      </c>
    </row>
    <row r="108" spans="1:23" x14ac:dyDescent="0.25">
      <c r="A108" s="10" t="s">
        <v>23</v>
      </c>
      <c r="B108" s="7">
        <v>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19">
        <v>0</v>
      </c>
      <c r="U108" s="19">
        <v>0</v>
      </c>
      <c r="V108" s="19">
        <v>0</v>
      </c>
      <c r="W108" s="19">
        <v>0</v>
      </c>
    </row>
    <row r="109" spans="1:23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9"/>
      <c r="U109" s="19"/>
      <c r="V109" s="19"/>
      <c r="W109" s="19"/>
    </row>
    <row r="110" spans="1:23" ht="15.75" x14ac:dyDescent="0.25">
      <c r="A110" s="9" t="s">
        <v>142</v>
      </c>
      <c r="B110" s="10" t="s">
        <v>0</v>
      </c>
      <c r="C110" s="10" t="s">
        <v>1</v>
      </c>
      <c r="D110" s="10" t="s">
        <v>2</v>
      </c>
      <c r="E110" s="10" t="s">
        <v>3</v>
      </c>
      <c r="F110" s="10" t="s">
        <v>4</v>
      </c>
      <c r="G110" s="10" t="s">
        <v>5</v>
      </c>
      <c r="H110" s="10" t="s">
        <v>6</v>
      </c>
      <c r="I110" s="10" t="s">
        <v>7</v>
      </c>
      <c r="J110" s="10" t="s">
        <v>8</v>
      </c>
      <c r="K110" s="10" t="s">
        <v>9</v>
      </c>
      <c r="L110" s="10" t="s">
        <v>10</v>
      </c>
      <c r="M110" s="10" t="s">
        <v>11</v>
      </c>
      <c r="N110" s="10" t="s">
        <v>12</v>
      </c>
      <c r="O110" s="10" t="s">
        <v>13</v>
      </c>
      <c r="P110" s="10" t="s">
        <v>14</v>
      </c>
      <c r="Q110" s="10" t="s">
        <v>15</v>
      </c>
      <c r="R110" s="10" t="s">
        <v>16</v>
      </c>
      <c r="S110" s="10" t="s">
        <v>17</v>
      </c>
      <c r="T110" s="19" t="s">
        <v>18</v>
      </c>
      <c r="U110" s="19" t="s">
        <v>19</v>
      </c>
      <c r="V110" s="19" t="s">
        <v>20</v>
      </c>
      <c r="W110" s="19" t="s">
        <v>21</v>
      </c>
    </row>
    <row r="111" spans="1:23" x14ac:dyDescent="0.25">
      <c r="A111" s="7">
        <v>2018</v>
      </c>
      <c r="B111" s="7">
        <v>5</v>
      </c>
      <c r="C111" s="7">
        <v>11</v>
      </c>
      <c r="D111" s="7">
        <v>10</v>
      </c>
      <c r="E111" s="7">
        <v>1</v>
      </c>
      <c r="F111" s="7">
        <v>1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2</v>
      </c>
      <c r="O111" s="7">
        <v>1</v>
      </c>
      <c r="P111" s="7">
        <v>1</v>
      </c>
      <c r="Q111" s="7">
        <v>2</v>
      </c>
      <c r="R111" s="7">
        <v>0</v>
      </c>
      <c r="S111" s="7">
        <v>0</v>
      </c>
      <c r="T111" s="19">
        <f>(F111+O111+L111)/(D111+O111+M111)</f>
        <v>0.18181818181818182</v>
      </c>
      <c r="U111" s="19">
        <f>(G111+H111*2+I111*3+J111*4)/D111</f>
        <v>0.2</v>
      </c>
      <c r="V111" s="19">
        <f>T111+U111</f>
        <v>0.38181818181818183</v>
      </c>
      <c r="W111" s="19">
        <f>F111/D111</f>
        <v>0.1</v>
      </c>
    </row>
    <row r="112" spans="1:23" x14ac:dyDescent="0.25">
      <c r="A112" s="10" t="s">
        <v>23</v>
      </c>
      <c r="B112" s="7">
        <v>5</v>
      </c>
      <c r="C112" s="7">
        <v>11</v>
      </c>
      <c r="D112" s="7">
        <v>10</v>
      </c>
      <c r="E112" s="7">
        <v>1</v>
      </c>
      <c r="F112" s="7">
        <v>1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2</v>
      </c>
      <c r="O112" s="7">
        <v>1</v>
      </c>
      <c r="P112" s="7">
        <v>1</v>
      </c>
      <c r="Q112" s="7">
        <v>2</v>
      </c>
      <c r="R112" s="7">
        <v>0</v>
      </c>
      <c r="S112" s="7">
        <v>0</v>
      </c>
      <c r="T112" s="19">
        <f>(F112+O112+L112)/(D112+O112+M112)</f>
        <v>0.18181818181818182</v>
      </c>
      <c r="U112" s="19">
        <f>(G112+H112*2+I112*3+J112*4)/D112</f>
        <v>0.2</v>
      </c>
      <c r="V112" s="19">
        <f>T112+U112</f>
        <v>0.38181818181818183</v>
      </c>
      <c r="W112" s="19">
        <f>F112/D112</f>
        <v>0.1</v>
      </c>
    </row>
    <row r="113" spans="1:23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9"/>
      <c r="U113" s="19"/>
      <c r="V113" s="19"/>
      <c r="W113" s="19"/>
    </row>
    <row r="114" spans="1:23" ht="15.75" x14ac:dyDescent="0.25">
      <c r="A114" s="9" t="s">
        <v>222</v>
      </c>
      <c r="B114" s="10" t="s">
        <v>0</v>
      </c>
      <c r="C114" s="10" t="s">
        <v>1</v>
      </c>
      <c r="D114" s="10" t="s">
        <v>2</v>
      </c>
      <c r="E114" s="10" t="s">
        <v>3</v>
      </c>
      <c r="F114" s="10" t="s">
        <v>4</v>
      </c>
      <c r="G114" s="10" t="s">
        <v>5</v>
      </c>
      <c r="H114" s="10" t="s">
        <v>6</v>
      </c>
      <c r="I114" s="10" t="s">
        <v>7</v>
      </c>
      <c r="J114" s="10" t="s">
        <v>8</v>
      </c>
      <c r="K114" s="10" t="s">
        <v>9</v>
      </c>
      <c r="L114" s="10" t="s">
        <v>10</v>
      </c>
      <c r="M114" s="10" t="s">
        <v>11</v>
      </c>
      <c r="N114" s="10" t="s">
        <v>12</v>
      </c>
      <c r="O114" s="10" t="s">
        <v>13</v>
      </c>
      <c r="P114" s="10" t="s">
        <v>14</v>
      </c>
      <c r="Q114" s="10" t="s">
        <v>15</v>
      </c>
      <c r="R114" s="10" t="s">
        <v>16</v>
      </c>
      <c r="S114" s="10" t="s">
        <v>17</v>
      </c>
      <c r="T114" s="19" t="s">
        <v>18</v>
      </c>
      <c r="U114" s="19" t="s">
        <v>19</v>
      </c>
      <c r="V114" s="19" t="s">
        <v>20</v>
      </c>
      <c r="W114" s="19" t="s">
        <v>21</v>
      </c>
    </row>
    <row r="115" spans="1:23" x14ac:dyDescent="0.25">
      <c r="A115" s="7">
        <v>2022</v>
      </c>
      <c r="B115" s="12">
        <v>2</v>
      </c>
      <c r="C115" s="12">
        <v>3</v>
      </c>
      <c r="D115" s="12">
        <v>2</v>
      </c>
      <c r="E115" s="12">
        <v>1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2</v>
      </c>
      <c r="L115" s="12">
        <v>1</v>
      </c>
      <c r="M115" s="12">
        <v>0</v>
      </c>
      <c r="N115" s="12">
        <v>0</v>
      </c>
      <c r="O115" s="12">
        <v>0</v>
      </c>
      <c r="P115" s="12">
        <v>1</v>
      </c>
      <c r="Q115" s="12">
        <v>0</v>
      </c>
      <c r="R115" s="12">
        <v>0</v>
      </c>
      <c r="S115" s="12">
        <v>0</v>
      </c>
      <c r="T115" s="19">
        <f>(F115+O115+L115)/(D115+O115+M115)</f>
        <v>0.5</v>
      </c>
      <c r="U115" s="19">
        <f>(G115+H115*2+I115*3+J115*4)/D115</f>
        <v>0</v>
      </c>
      <c r="V115" s="19">
        <f>T115+U115</f>
        <v>0.5</v>
      </c>
      <c r="W115" s="19">
        <f>F115/D115</f>
        <v>0</v>
      </c>
    </row>
    <row r="116" spans="1:23" x14ac:dyDescent="0.25">
      <c r="A116" s="10" t="s">
        <v>23</v>
      </c>
      <c r="B116" s="12">
        <v>2</v>
      </c>
      <c r="C116" s="12">
        <v>3</v>
      </c>
      <c r="D116" s="12">
        <v>2</v>
      </c>
      <c r="E116" s="12">
        <v>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2</v>
      </c>
      <c r="L116" s="12">
        <v>1</v>
      </c>
      <c r="M116" s="12">
        <v>0</v>
      </c>
      <c r="N116" s="12">
        <v>0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9">
        <f>(F116+O116+L116)/(D116+O116+M116)</f>
        <v>0.5</v>
      </c>
      <c r="U116" s="19">
        <f>(G116+H116*2+I116*3+J116*4)/D116</f>
        <v>0</v>
      </c>
      <c r="V116" s="19">
        <f>T116+U116</f>
        <v>0.5</v>
      </c>
      <c r="W116" s="19">
        <f>F116/D116</f>
        <v>0</v>
      </c>
    </row>
    <row r="117" spans="1:23" x14ac:dyDescent="0.25">
      <c r="A117" s="10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19"/>
      <c r="U117" s="19"/>
      <c r="V117" s="19"/>
      <c r="W117" s="19"/>
    </row>
    <row r="118" spans="1:23" ht="15.75" x14ac:dyDescent="0.25">
      <c r="A118" s="9" t="s">
        <v>117</v>
      </c>
      <c r="B118" s="10" t="s">
        <v>0</v>
      </c>
      <c r="C118" s="10" t="s">
        <v>1</v>
      </c>
      <c r="D118" s="10" t="s">
        <v>2</v>
      </c>
      <c r="E118" s="10" t="s">
        <v>3</v>
      </c>
      <c r="F118" s="10" t="s">
        <v>4</v>
      </c>
      <c r="G118" s="10" t="s">
        <v>5</v>
      </c>
      <c r="H118" s="10" t="s">
        <v>6</v>
      </c>
      <c r="I118" s="10" t="s">
        <v>7</v>
      </c>
      <c r="J118" s="10" t="s">
        <v>8</v>
      </c>
      <c r="K118" s="10" t="s">
        <v>9</v>
      </c>
      <c r="L118" s="10" t="s">
        <v>10</v>
      </c>
      <c r="M118" s="10" t="s">
        <v>11</v>
      </c>
      <c r="N118" s="10" t="s">
        <v>12</v>
      </c>
      <c r="O118" s="10" t="s">
        <v>13</v>
      </c>
      <c r="P118" s="10" t="s">
        <v>14</v>
      </c>
      <c r="Q118" s="10" t="s">
        <v>15</v>
      </c>
      <c r="R118" s="10" t="s">
        <v>16</v>
      </c>
      <c r="S118" s="10" t="s">
        <v>17</v>
      </c>
      <c r="T118" s="19" t="s">
        <v>18</v>
      </c>
      <c r="U118" s="19" t="s">
        <v>19</v>
      </c>
      <c r="V118" s="19" t="s">
        <v>20</v>
      </c>
      <c r="W118" s="19" t="s">
        <v>21</v>
      </c>
    </row>
    <row r="119" spans="1:23" x14ac:dyDescent="0.25">
      <c r="A119" s="7">
        <v>2009</v>
      </c>
      <c r="B119" s="7">
        <v>2</v>
      </c>
      <c r="C119" s="7">
        <v>5</v>
      </c>
      <c r="D119" s="7">
        <v>5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19">
        <f>(F119+O119+L119)/(D119+O119+M119)</f>
        <v>0</v>
      </c>
      <c r="U119" s="19">
        <f>(G119+H119*2+I119*3+J119*4)/D119</f>
        <v>0</v>
      </c>
      <c r="V119" s="19">
        <f>T119+U119</f>
        <v>0</v>
      </c>
      <c r="W119" s="19">
        <f>F119/D119</f>
        <v>0</v>
      </c>
    </row>
    <row r="120" spans="1:23" x14ac:dyDescent="0.25">
      <c r="A120" s="10" t="s">
        <v>23</v>
      </c>
      <c r="B120" s="7">
        <v>2</v>
      </c>
      <c r="C120" s="7">
        <v>5</v>
      </c>
      <c r="D120" s="7">
        <v>5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19">
        <f>(F120+O120+L120)/(D120+O120+M120)</f>
        <v>0</v>
      </c>
      <c r="U120" s="19">
        <f>(G120+H120*2+I120*3+J120*4)/D120</f>
        <v>0</v>
      </c>
      <c r="V120" s="19">
        <f>T120+U120</f>
        <v>0</v>
      </c>
      <c r="W120" s="19">
        <f>F120/D120</f>
        <v>0</v>
      </c>
    </row>
    <row r="121" spans="1:23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9"/>
      <c r="U121" s="19"/>
      <c r="V121" s="19"/>
      <c r="W121" s="19"/>
    </row>
    <row r="122" spans="1:23" ht="15.75" x14ac:dyDescent="0.25">
      <c r="A122" s="9" t="s">
        <v>111</v>
      </c>
      <c r="B122" s="10" t="s">
        <v>0</v>
      </c>
      <c r="C122" s="10" t="s">
        <v>1</v>
      </c>
      <c r="D122" s="10" t="s">
        <v>2</v>
      </c>
      <c r="E122" s="10" t="s">
        <v>3</v>
      </c>
      <c r="F122" s="10" t="s">
        <v>4</v>
      </c>
      <c r="G122" s="10" t="s">
        <v>5</v>
      </c>
      <c r="H122" s="10" t="s">
        <v>6</v>
      </c>
      <c r="I122" s="10" t="s">
        <v>7</v>
      </c>
      <c r="J122" s="10" t="s">
        <v>8</v>
      </c>
      <c r="K122" s="10" t="s">
        <v>9</v>
      </c>
      <c r="L122" s="10" t="s">
        <v>10</v>
      </c>
      <c r="M122" s="10" t="s">
        <v>11</v>
      </c>
      <c r="N122" s="10" t="s">
        <v>12</v>
      </c>
      <c r="O122" s="10" t="s">
        <v>13</v>
      </c>
      <c r="P122" s="10" t="s">
        <v>14</v>
      </c>
      <c r="Q122" s="10" t="s">
        <v>15</v>
      </c>
      <c r="R122" s="10" t="s">
        <v>16</v>
      </c>
      <c r="S122" s="10" t="s">
        <v>17</v>
      </c>
      <c r="T122" s="19" t="s">
        <v>18</v>
      </c>
      <c r="U122" s="19" t="s">
        <v>19</v>
      </c>
      <c r="V122" s="19" t="s">
        <v>20</v>
      </c>
      <c r="W122" s="19" t="s">
        <v>21</v>
      </c>
    </row>
    <row r="123" spans="1:23" x14ac:dyDescent="0.25">
      <c r="A123" s="7">
        <v>2006</v>
      </c>
      <c r="B123" s="7">
        <v>1</v>
      </c>
      <c r="C123" s="7">
        <v>4</v>
      </c>
      <c r="D123" s="7">
        <v>4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3</v>
      </c>
      <c r="O123" s="7">
        <v>0</v>
      </c>
      <c r="P123" s="7">
        <v>0</v>
      </c>
      <c r="Q123" s="7">
        <v>1</v>
      </c>
      <c r="R123" s="7">
        <v>0</v>
      </c>
      <c r="S123" s="7">
        <v>0</v>
      </c>
      <c r="T123" s="19">
        <f>(F123+O123+L123)/(D123+O123+M123)</f>
        <v>0</v>
      </c>
      <c r="U123" s="19">
        <f>(G123+H123*2+I123*3+J123*4)/D123</f>
        <v>0</v>
      </c>
      <c r="V123" s="19">
        <f>T123+U123</f>
        <v>0</v>
      </c>
      <c r="W123" s="19">
        <f>F123/D123</f>
        <v>0</v>
      </c>
    </row>
    <row r="124" spans="1:23" x14ac:dyDescent="0.25">
      <c r="A124" s="10" t="s">
        <v>23</v>
      </c>
      <c r="B124" s="7">
        <v>1</v>
      </c>
      <c r="C124" s="7">
        <v>4</v>
      </c>
      <c r="D124" s="7">
        <v>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3</v>
      </c>
      <c r="O124" s="7">
        <v>0</v>
      </c>
      <c r="P124" s="7">
        <v>0</v>
      </c>
      <c r="Q124" s="7">
        <v>1</v>
      </c>
      <c r="R124" s="7">
        <v>0</v>
      </c>
      <c r="S124" s="7">
        <v>0</v>
      </c>
      <c r="T124" s="19">
        <f>(F124+O124+L124)/(D124+O124+M124)</f>
        <v>0</v>
      </c>
      <c r="U124" s="19">
        <f>(G124+H124*2+I124*3+J124*4)/D124</f>
        <v>0</v>
      </c>
      <c r="V124" s="19">
        <f>T124+U124</f>
        <v>0</v>
      </c>
      <c r="W124" s="19">
        <f>F124/D124</f>
        <v>0</v>
      </c>
    </row>
    <row r="125" spans="1:23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9"/>
      <c r="U125" s="19"/>
      <c r="V125" s="19"/>
      <c r="W125" s="19"/>
    </row>
    <row r="126" spans="1:23" ht="15.75" x14ac:dyDescent="0.25">
      <c r="A126" s="9" t="s">
        <v>33</v>
      </c>
      <c r="B126" s="10" t="s">
        <v>0</v>
      </c>
      <c r="C126" s="10" t="s">
        <v>1</v>
      </c>
      <c r="D126" s="10" t="s">
        <v>2</v>
      </c>
      <c r="E126" s="10" t="s">
        <v>3</v>
      </c>
      <c r="F126" s="10" t="s">
        <v>4</v>
      </c>
      <c r="G126" s="10" t="s">
        <v>5</v>
      </c>
      <c r="H126" s="10" t="s">
        <v>6</v>
      </c>
      <c r="I126" s="10" t="s">
        <v>7</v>
      </c>
      <c r="J126" s="10" t="s">
        <v>8</v>
      </c>
      <c r="K126" s="10" t="s">
        <v>9</v>
      </c>
      <c r="L126" s="10" t="s">
        <v>10</v>
      </c>
      <c r="M126" s="10" t="s">
        <v>11</v>
      </c>
      <c r="N126" s="10" t="s">
        <v>12</v>
      </c>
      <c r="O126" s="10" t="s">
        <v>13</v>
      </c>
      <c r="P126" s="10" t="s">
        <v>14</v>
      </c>
      <c r="Q126" s="10" t="s">
        <v>15</v>
      </c>
      <c r="R126" s="10" t="s">
        <v>16</v>
      </c>
      <c r="S126" s="10" t="s">
        <v>17</v>
      </c>
      <c r="T126" s="19" t="s">
        <v>18</v>
      </c>
      <c r="U126" s="19" t="s">
        <v>19</v>
      </c>
      <c r="V126" s="19" t="s">
        <v>20</v>
      </c>
      <c r="W126" s="19" t="s">
        <v>21</v>
      </c>
    </row>
    <row r="127" spans="1:23" x14ac:dyDescent="0.25">
      <c r="A127" s="7">
        <v>2010</v>
      </c>
      <c r="B127" s="7">
        <v>2</v>
      </c>
      <c r="C127" s="7">
        <v>6</v>
      </c>
      <c r="D127" s="7">
        <v>4</v>
      </c>
      <c r="E127" s="7">
        <v>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2</v>
      </c>
      <c r="M127" s="7">
        <v>0</v>
      </c>
      <c r="N127" s="7">
        <v>4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19">
        <f>(F127+O127+L127)/(D127+O127+M127)</f>
        <v>0.5</v>
      </c>
      <c r="U127" s="19">
        <f>(G127+H127*2+I127*3+J127*4)/D127</f>
        <v>0</v>
      </c>
      <c r="V127" s="19">
        <f>T127+U127</f>
        <v>0.5</v>
      </c>
      <c r="W127" s="19">
        <f>F127/D127</f>
        <v>0</v>
      </c>
    </row>
    <row r="128" spans="1:23" x14ac:dyDescent="0.25">
      <c r="A128" s="10" t="s">
        <v>23</v>
      </c>
      <c r="B128" s="7">
        <v>2</v>
      </c>
      <c r="C128" s="7">
        <v>6</v>
      </c>
      <c r="D128" s="7">
        <v>4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2</v>
      </c>
      <c r="M128" s="7">
        <v>0</v>
      </c>
      <c r="N128" s="7">
        <v>4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19">
        <f>(F128+O128+L128)/(D128+O128+M128)</f>
        <v>0.5</v>
      </c>
      <c r="U128" s="19">
        <f>(G128+H128*2+I128*3+J128*4)/D128</f>
        <v>0</v>
      </c>
      <c r="V128" s="19">
        <f>T128+U128</f>
        <v>0.5</v>
      </c>
      <c r="W128" s="19">
        <f>F128/D128</f>
        <v>0</v>
      </c>
    </row>
    <row r="129" spans="1:23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9"/>
      <c r="U129" s="19"/>
      <c r="V129" s="19"/>
      <c r="W129" s="19"/>
    </row>
    <row r="130" spans="1:23" ht="15.75" x14ac:dyDescent="0.25">
      <c r="A130" s="9" t="s">
        <v>80</v>
      </c>
      <c r="B130" s="10" t="s">
        <v>0</v>
      </c>
      <c r="C130" s="10" t="s">
        <v>1</v>
      </c>
      <c r="D130" s="10" t="s">
        <v>2</v>
      </c>
      <c r="E130" s="10" t="s">
        <v>3</v>
      </c>
      <c r="F130" s="10" t="s">
        <v>4</v>
      </c>
      <c r="G130" s="10" t="s">
        <v>5</v>
      </c>
      <c r="H130" s="10" t="s">
        <v>6</v>
      </c>
      <c r="I130" s="10" t="s">
        <v>7</v>
      </c>
      <c r="J130" s="10" t="s">
        <v>8</v>
      </c>
      <c r="K130" s="10" t="s">
        <v>9</v>
      </c>
      <c r="L130" s="10" t="s">
        <v>10</v>
      </c>
      <c r="M130" s="10" t="s">
        <v>11</v>
      </c>
      <c r="N130" s="10" t="s">
        <v>12</v>
      </c>
      <c r="O130" s="10" t="s">
        <v>13</v>
      </c>
      <c r="P130" s="10" t="s">
        <v>14</v>
      </c>
      <c r="Q130" s="10" t="s">
        <v>15</v>
      </c>
      <c r="R130" s="10" t="s">
        <v>16</v>
      </c>
      <c r="S130" s="10" t="s">
        <v>17</v>
      </c>
      <c r="T130" s="19" t="s">
        <v>18</v>
      </c>
      <c r="U130" s="19" t="s">
        <v>19</v>
      </c>
      <c r="V130" s="19" t="s">
        <v>20</v>
      </c>
      <c r="W130" s="19" t="s">
        <v>21</v>
      </c>
    </row>
    <row r="131" spans="1:23" x14ac:dyDescent="0.25">
      <c r="A131" s="7">
        <v>2004</v>
      </c>
      <c r="B131" s="12">
        <v>23</v>
      </c>
      <c r="C131" s="53">
        <v>71</v>
      </c>
      <c r="D131" s="53">
        <v>71</v>
      </c>
      <c r="E131" s="12"/>
      <c r="F131" s="53">
        <v>19</v>
      </c>
      <c r="G131" s="53">
        <v>19</v>
      </c>
      <c r="T131" s="19">
        <f>(F131+O131+L131)/(D131+O131+M131)</f>
        <v>0.26760563380281688</v>
      </c>
      <c r="U131" s="19">
        <f>(G131+H131*2+I131*3+J131*4)/D131</f>
        <v>0.26760563380281688</v>
      </c>
      <c r="V131" s="19">
        <f>T131+U131</f>
        <v>0.53521126760563376</v>
      </c>
      <c r="W131" s="19">
        <f>F131/D131</f>
        <v>0.26760563380281688</v>
      </c>
    </row>
    <row r="132" spans="1:23" x14ac:dyDescent="0.25">
      <c r="A132" s="7">
        <v>2005</v>
      </c>
      <c r="B132" s="7">
        <v>20</v>
      </c>
      <c r="C132" s="7">
        <v>56</v>
      </c>
      <c r="D132" s="7">
        <v>51</v>
      </c>
      <c r="E132" s="7">
        <v>6</v>
      </c>
      <c r="F132" s="7">
        <v>14</v>
      </c>
      <c r="G132" s="7">
        <v>13</v>
      </c>
      <c r="H132" s="7">
        <v>1</v>
      </c>
      <c r="I132" s="7">
        <v>0</v>
      </c>
      <c r="J132" s="7">
        <v>0</v>
      </c>
      <c r="K132" s="7">
        <v>4</v>
      </c>
      <c r="L132" s="7">
        <v>3</v>
      </c>
      <c r="M132" s="7">
        <v>0</v>
      </c>
      <c r="N132" s="7">
        <v>7</v>
      </c>
      <c r="O132" s="53">
        <v>2</v>
      </c>
      <c r="P132" s="7">
        <v>0</v>
      </c>
      <c r="Q132" s="7">
        <v>0</v>
      </c>
      <c r="R132" s="7">
        <v>0</v>
      </c>
      <c r="S132" s="7">
        <v>0</v>
      </c>
      <c r="T132" s="19">
        <f>(F132+O132+L132)/(D132+O132+M132)</f>
        <v>0.35849056603773582</v>
      </c>
      <c r="U132" s="19">
        <f>(G132+H132*2+I132*3+J132*4)/D132</f>
        <v>0.29411764705882354</v>
      </c>
      <c r="V132" s="19">
        <f>T132+U132</f>
        <v>0.65260821309655936</v>
      </c>
      <c r="W132" s="19">
        <f>F132/D132</f>
        <v>0.27450980392156865</v>
      </c>
    </row>
    <row r="133" spans="1:23" x14ac:dyDescent="0.25">
      <c r="A133" s="23" t="s">
        <v>23</v>
      </c>
      <c r="B133" s="12">
        <v>43</v>
      </c>
      <c r="C133" s="12">
        <v>127</v>
      </c>
      <c r="D133" s="12">
        <v>122</v>
      </c>
      <c r="E133" s="12">
        <v>6</v>
      </c>
      <c r="F133" s="12">
        <v>33</v>
      </c>
      <c r="G133" s="12">
        <v>32</v>
      </c>
      <c r="H133" s="12">
        <v>1</v>
      </c>
      <c r="I133" s="12">
        <v>0</v>
      </c>
      <c r="J133" s="12">
        <v>0</v>
      </c>
      <c r="K133" s="12">
        <v>4</v>
      </c>
      <c r="L133" s="12">
        <v>3</v>
      </c>
      <c r="M133" s="12">
        <v>0</v>
      </c>
      <c r="N133" s="12">
        <v>7</v>
      </c>
      <c r="O133" s="12">
        <v>2</v>
      </c>
      <c r="P133" s="12">
        <v>0</v>
      </c>
      <c r="Q133" s="12">
        <v>0</v>
      </c>
      <c r="R133" s="12">
        <v>0</v>
      </c>
      <c r="S133" s="12">
        <v>0</v>
      </c>
      <c r="T133" s="19">
        <f>(F133+O133+L133)/(D133+O133+M133)</f>
        <v>0.30645161290322581</v>
      </c>
      <c r="U133" s="19">
        <f>(G133+H133*2+I133*3+J133*4)/D133</f>
        <v>0.27868852459016391</v>
      </c>
      <c r="V133" s="19">
        <f>T133+U133</f>
        <v>0.58514013749338978</v>
      </c>
      <c r="W133" s="19">
        <f>F133/D133</f>
        <v>0.27049180327868855</v>
      </c>
    </row>
    <row r="134" spans="1:23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9"/>
      <c r="U134" s="19"/>
      <c r="V134" s="19"/>
      <c r="W134" s="19"/>
    </row>
    <row r="135" spans="1:23" ht="15.75" x14ac:dyDescent="0.25">
      <c r="A135" s="9" t="s">
        <v>120</v>
      </c>
      <c r="B135" s="10" t="s">
        <v>0</v>
      </c>
      <c r="C135" s="10" t="s">
        <v>1</v>
      </c>
      <c r="D135" s="10" t="s">
        <v>2</v>
      </c>
      <c r="E135" s="10" t="s">
        <v>3</v>
      </c>
      <c r="F135" s="10" t="s">
        <v>4</v>
      </c>
      <c r="G135" s="10" t="s">
        <v>5</v>
      </c>
      <c r="H135" s="10" t="s">
        <v>6</v>
      </c>
      <c r="I135" s="10" t="s">
        <v>7</v>
      </c>
      <c r="J135" s="10" t="s">
        <v>8</v>
      </c>
      <c r="K135" s="10" t="s">
        <v>9</v>
      </c>
      <c r="L135" s="10" t="s">
        <v>10</v>
      </c>
      <c r="M135" s="10" t="s">
        <v>11</v>
      </c>
      <c r="N135" s="10" t="s">
        <v>12</v>
      </c>
      <c r="O135" s="10" t="s">
        <v>13</v>
      </c>
      <c r="P135" s="10" t="s">
        <v>14</v>
      </c>
      <c r="Q135" s="10" t="s">
        <v>15</v>
      </c>
      <c r="R135" s="10" t="s">
        <v>16</v>
      </c>
      <c r="S135" s="10" t="s">
        <v>17</v>
      </c>
      <c r="T135" s="19" t="s">
        <v>18</v>
      </c>
      <c r="U135" s="19" t="s">
        <v>19</v>
      </c>
      <c r="V135" s="19" t="s">
        <v>20</v>
      </c>
      <c r="W135" s="19" t="s">
        <v>21</v>
      </c>
    </row>
    <row r="136" spans="1:23" x14ac:dyDescent="0.25">
      <c r="A136" s="7">
        <v>2005</v>
      </c>
      <c r="B136" s="7">
        <v>15</v>
      </c>
      <c r="C136" s="7">
        <v>43</v>
      </c>
      <c r="D136" s="7">
        <v>40</v>
      </c>
      <c r="E136" s="7">
        <v>7</v>
      </c>
      <c r="F136" s="7">
        <v>12</v>
      </c>
      <c r="G136" s="7">
        <v>10</v>
      </c>
      <c r="H136" s="7">
        <v>0</v>
      </c>
      <c r="I136" s="7">
        <v>2</v>
      </c>
      <c r="J136" s="7">
        <v>0</v>
      </c>
      <c r="K136" s="7">
        <v>3</v>
      </c>
      <c r="L136" s="7">
        <v>3</v>
      </c>
      <c r="M136" s="7">
        <v>0</v>
      </c>
      <c r="N136" s="7">
        <v>7</v>
      </c>
      <c r="O136" s="7">
        <v>0</v>
      </c>
      <c r="P136" s="7">
        <v>0</v>
      </c>
      <c r="Q136" s="7">
        <v>1</v>
      </c>
      <c r="R136" s="7">
        <v>0</v>
      </c>
      <c r="S136" s="7">
        <v>0</v>
      </c>
      <c r="T136" s="19">
        <f>(F136+O136+L136)/(D136+O136+M136)</f>
        <v>0.375</v>
      </c>
      <c r="U136" s="19">
        <f>(G136+H136*2+I136*3+J136*4)/D136</f>
        <v>0.4</v>
      </c>
      <c r="V136" s="19">
        <f>T136+U136</f>
        <v>0.77500000000000002</v>
      </c>
      <c r="W136" s="19">
        <f>F136/D136</f>
        <v>0.3</v>
      </c>
    </row>
    <row r="137" spans="1:23" x14ac:dyDescent="0.25">
      <c r="A137" s="7">
        <v>2007</v>
      </c>
      <c r="B137" s="7">
        <v>1</v>
      </c>
      <c r="C137" s="7">
        <v>1</v>
      </c>
      <c r="D137" s="7">
        <v>1</v>
      </c>
      <c r="E137" s="7">
        <v>0</v>
      </c>
      <c r="F137" s="7">
        <v>1</v>
      </c>
      <c r="G137" s="7">
        <v>0</v>
      </c>
      <c r="H137" s="7">
        <v>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19">
        <f>(F137+O137+L137)/(D137+O137+M137)</f>
        <v>1</v>
      </c>
      <c r="U137" s="19">
        <f>(G137+H137*2+I137*3+J137*4)/D137</f>
        <v>2</v>
      </c>
      <c r="V137" s="19">
        <f>T137+U137</f>
        <v>3</v>
      </c>
      <c r="W137" s="19">
        <f>F137/D137</f>
        <v>1</v>
      </c>
    </row>
    <row r="138" spans="1:23" x14ac:dyDescent="0.25">
      <c r="A138" s="7">
        <v>2008</v>
      </c>
      <c r="B138" s="7">
        <v>6</v>
      </c>
      <c r="C138" s="7">
        <v>6</v>
      </c>
      <c r="D138" s="7">
        <v>6</v>
      </c>
      <c r="E138" s="7">
        <v>0</v>
      </c>
      <c r="F138" s="7">
        <v>1</v>
      </c>
      <c r="G138" s="7">
        <v>1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3</v>
      </c>
      <c r="O138" s="7">
        <v>0</v>
      </c>
      <c r="P138" s="7">
        <v>1</v>
      </c>
      <c r="Q138" s="7">
        <v>0</v>
      </c>
      <c r="R138" s="7">
        <v>0</v>
      </c>
      <c r="S138" s="7">
        <v>0</v>
      </c>
      <c r="T138" s="19">
        <f>(F138+O138+L138)/(D138+O138+M138)</f>
        <v>0.16666666666666666</v>
      </c>
      <c r="U138" s="19">
        <f>(G138+H138*2+I138*3+J138*4)/D138</f>
        <v>0.16666666666666666</v>
      </c>
      <c r="V138" s="19">
        <f>T138+U138</f>
        <v>0.33333333333333331</v>
      </c>
      <c r="W138" s="19">
        <f>F138/D138</f>
        <v>0.16666666666666666</v>
      </c>
    </row>
    <row r="139" spans="1:23" x14ac:dyDescent="0.25">
      <c r="A139" s="7">
        <v>2011</v>
      </c>
      <c r="B139" s="7">
        <v>2</v>
      </c>
      <c r="C139" s="7">
        <v>7</v>
      </c>
      <c r="D139" s="7">
        <v>6</v>
      </c>
      <c r="E139" s="7">
        <v>0</v>
      </c>
      <c r="F139" s="7">
        <v>2</v>
      </c>
      <c r="G139" s="7">
        <v>2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1</v>
      </c>
      <c r="N139" s="7">
        <v>2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19">
        <f>(F139+O139+L139)/(D139+O139+M139)</f>
        <v>0.2857142857142857</v>
      </c>
      <c r="U139" s="19">
        <f>(G139+H139*2+I139*3+J139*4)/D139</f>
        <v>0.33333333333333331</v>
      </c>
      <c r="V139" s="19">
        <f>T139+U139</f>
        <v>0.61904761904761907</v>
      </c>
      <c r="W139" s="19">
        <f>F139/D139</f>
        <v>0.33333333333333331</v>
      </c>
    </row>
    <row r="140" spans="1:23" x14ac:dyDescent="0.25">
      <c r="A140" s="7">
        <v>2013</v>
      </c>
      <c r="B140" s="7">
        <v>1</v>
      </c>
      <c r="C140" s="7">
        <v>3</v>
      </c>
      <c r="D140" s="7">
        <v>3</v>
      </c>
      <c r="E140" s="7">
        <v>2</v>
      </c>
      <c r="F140" s="7">
        <v>2</v>
      </c>
      <c r="G140" s="7">
        <v>2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19">
        <f>(F140+O140+L140)/(D140+O140+M140)</f>
        <v>0.66666666666666663</v>
      </c>
      <c r="U140" s="19">
        <f>(G140+H140*2+I140*3+J140*4)/D140</f>
        <v>0.66666666666666663</v>
      </c>
      <c r="V140" s="19">
        <f>T140+U140</f>
        <v>1.3333333333333333</v>
      </c>
      <c r="W140" s="19">
        <f>F140/D140</f>
        <v>0.66666666666666663</v>
      </c>
    </row>
    <row r="141" spans="1:23" x14ac:dyDescent="0.25">
      <c r="A141" s="7">
        <v>2015</v>
      </c>
      <c r="B141" s="7">
        <v>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19">
        <v>0</v>
      </c>
      <c r="U141" s="19">
        <v>0</v>
      </c>
      <c r="V141" s="19">
        <v>0</v>
      </c>
      <c r="W141" s="19">
        <v>0</v>
      </c>
    </row>
    <row r="142" spans="1:23" x14ac:dyDescent="0.25">
      <c r="A142" s="7">
        <v>2016</v>
      </c>
      <c r="B142" s="7">
        <v>3</v>
      </c>
      <c r="C142" s="7">
        <v>8</v>
      </c>
      <c r="D142" s="7">
        <v>8</v>
      </c>
      <c r="E142" s="7">
        <v>0</v>
      </c>
      <c r="F142" s="7">
        <v>1</v>
      </c>
      <c r="G142" s="7">
        <v>0</v>
      </c>
      <c r="H142" s="7">
        <v>1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7">
        <v>1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19">
        <f t="shared" ref="T142:T147" si="8">(F142+O142+L142)/(D142+O142+M142)</f>
        <v>0.125</v>
      </c>
      <c r="U142" s="19">
        <f t="shared" ref="U142:U147" si="9">(G142+H142*2+I142*3+J142*4)/D142</f>
        <v>0.25</v>
      </c>
      <c r="V142" s="19">
        <f t="shared" ref="V142:V147" si="10">T142+U142</f>
        <v>0.375</v>
      </c>
      <c r="W142" s="19">
        <f t="shared" ref="W142:W147" si="11">F142/D142</f>
        <v>0.125</v>
      </c>
    </row>
    <row r="143" spans="1:23" x14ac:dyDescent="0.25">
      <c r="A143" s="7">
        <v>2018</v>
      </c>
      <c r="B143" s="7">
        <v>12</v>
      </c>
      <c r="C143" s="7">
        <v>27</v>
      </c>
      <c r="D143" s="7">
        <v>25</v>
      </c>
      <c r="E143" s="7">
        <v>2</v>
      </c>
      <c r="F143" s="7">
        <v>10</v>
      </c>
      <c r="G143" s="7">
        <v>10</v>
      </c>
      <c r="H143" s="7">
        <v>0</v>
      </c>
      <c r="I143" s="7">
        <v>0</v>
      </c>
      <c r="J143" s="7">
        <v>0</v>
      </c>
      <c r="K143" s="7">
        <v>4</v>
      </c>
      <c r="L143" s="7">
        <v>1</v>
      </c>
      <c r="M143" s="7">
        <v>1</v>
      </c>
      <c r="N143" s="7">
        <v>4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19">
        <f t="shared" si="8"/>
        <v>0.42307692307692307</v>
      </c>
      <c r="U143" s="19">
        <f t="shared" si="9"/>
        <v>0.4</v>
      </c>
      <c r="V143" s="19">
        <f t="shared" si="10"/>
        <v>0.82307692307692304</v>
      </c>
      <c r="W143" s="19">
        <f t="shared" si="11"/>
        <v>0.4</v>
      </c>
    </row>
    <row r="144" spans="1:23" x14ac:dyDescent="0.25">
      <c r="A144" s="7">
        <v>2019</v>
      </c>
      <c r="B144" s="7">
        <v>4</v>
      </c>
      <c r="C144" s="7">
        <v>9</v>
      </c>
      <c r="D144" s="7">
        <v>8</v>
      </c>
      <c r="E144" s="7">
        <v>2</v>
      </c>
      <c r="F144" s="7">
        <v>2</v>
      </c>
      <c r="G144" s="7">
        <v>2</v>
      </c>
      <c r="H144" s="7">
        <v>0</v>
      </c>
      <c r="I144" s="7">
        <v>0</v>
      </c>
      <c r="J144" s="7">
        <v>0</v>
      </c>
      <c r="K144" s="7">
        <v>0</v>
      </c>
      <c r="L144" s="7">
        <v>1</v>
      </c>
      <c r="M144" s="7">
        <v>0</v>
      </c>
      <c r="N144" s="7">
        <v>0</v>
      </c>
      <c r="O144" s="7">
        <v>0</v>
      </c>
      <c r="P144" s="7">
        <v>1</v>
      </c>
      <c r="Q144" s="7">
        <v>0</v>
      </c>
      <c r="R144" s="7">
        <v>0</v>
      </c>
      <c r="S144" s="7">
        <v>0</v>
      </c>
      <c r="T144" s="19">
        <f t="shared" si="8"/>
        <v>0.375</v>
      </c>
      <c r="U144" s="19">
        <f t="shared" si="9"/>
        <v>0.25</v>
      </c>
      <c r="V144" s="19">
        <f t="shared" si="10"/>
        <v>0.625</v>
      </c>
      <c r="W144" s="19">
        <f t="shared" si="11"/>
        <v>0.25</v>
      </c>
    </row>
    <row r="145" spans="1:23" x14ac:dyDescent="0.25">
      <c r="A145" s="7">
        <v>2022</v>
      </c>
      <c r="B145" s="7">
        <v>1</v>
      </c>
      <c r="C145" s="7">
        <v>1</v>
      </c>
      <c r="D145" s="7">
        <v>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19">
        <f t="shared" si="8"/>
        <v>0</v>
      </c>
      <c r="U145" s="19">
        <f t="shared" si="9"/>
        <v>0</v>
      </c>
      <c r="V145" s="19">
        <f t="shared" si="10"/>
        <v>0</v>
      </c>
      <c r="W145" s="19">
        <f t="shared" si="11"/>
        <v>0</v>
      </c>
    </row>
    <row r="146" spans="1:23" x14ac:dyDescent="0.25">
      <c r="A146" s="7">
        <v>2023</v>
      </c>
      <c r="B146" s="7">
        <v>1</v>
      </c>
      <c r="C146" s="7">
        <v>1</v>
      </c>
      <c r="D146" s="7">
        <v>1</v>
      </c>
      <c r="E146" s="7">
        <v>0</v>
      </c>
      <c r="F146" s="7">
        <v>1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19">
        <f t="shared" si="8"/>
        <v>1</v>
      </c>
      <c r="U146" s="19">
        <f t="shared" si="9"/>
        <v>1</v>
      </c>
      <c r="V146" s="19">
        <f t="shared" si="10"/>
        <v>2</v>
      </c>
      <c r="W146" s="19">
        <f t="shared" si="11"/>
        <v>1</v>
      </c>
    </row>
    <row r="147" spans="1:23" x14ac:dyDescent="0.25">
      <c r="A147" s="10" t="s">
        <v>23</v>
      </c>
      <c r="B147" s="7">
        <v>47</v>
      </c>
      <c r="C147" s="7">
        <v>106</v>
      </c>
      <c r="D147" s="7">
        <v>99</v>
      </c>
      <c r="E147" s="7">
        <v>13</v>
      </c>
      <c r="F147" s="7">
        <v>32</v>
      </c>
      <c r="G147" s="7">
        <v>28</v>
      </c>
      <c r="H147" s="7">
        <v>2</v>
      </c>
      <c r="I147" s="7">
        <v>2</v>
      </c>
      <c r="J147" s="7">
        <v>0</v>
      </c>
      <c r="K147" s="7">
        <v>10</v>
      </c>
      <c r="L147" s="7">
        <v>5</v>
      </c>
      <c r="M147" s="7">
        <v>2</v>
      </c>
      <c r="N147" s="7">
        <v>17</v>
      </c>
      <c r="O147" s="7">
        <v>0</v>
      </c>
      <c r="P147" s="7">
        <v>2</v>
      </c>
      <c r="Q147" s="7">
        <v>1</v>
      </c>
      <c r="R147" s="7">
        <v>0</v>
      </c>
      <c r="S147" s="7">
        <v>0</v>
      </c>
      <c r="T147" s="19">
        <f t="shared" si="8"/>
        <v>0.36633663366336633</v>
      </c>
      <c r="U147" s="19">
        <f t="shared" si="9"/>
        <v>0.38383838383838381</v>
      </c>
      <c r="V147" s="19">
        <f t="shared" si="10"/>
        <v>0.75017501750175009</v>
      </c>
      <c r="W147" s="19">
        <f t="shared" si="11"/>
        <v>0.32323232323232326</v>
      </c>
    </row>
    <row r="148" spans="1:23" x14ac:dyDescent="0.25">
      <c r="A148" s="1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9"/>
      <c r="U148" s="19"/>
      <c r="V148" s="19"/>
      <c r="W148" s="19"/>
    </row>
    <row r="149" spans="1:23" ht="15.75" x14ac:dyDescent="0.25">
      <c r="A149" s="9" t="s">
        <v>130</v>
      </c>
      <c r="B149" s="10" t="s">
        <v>0</v>
      </c>
      <c r="C149" s="10" t="s">
        <v>1</v>
      </c>
      <c r="D149" s="10" t="s">
        <v>2</v>
      </c>
      <c r="E149" s="10" t="s">
        <v>3</v>
      </c>
      <c r="F149" s="10" t="s">
        <v>4</v>
      </c>
      <c r="G149" s="10" t="s">
        <v>5</v>
      </c>
      <c r="H149" s="10" t="s">
        <v>6</v>
      </c>
      <c r="I149" s="10" t="s">
        <v>7</v>
      </c>
      <c r="J149" s="10" t="s">
        <v>8</v>
      </c>
      <c r="K149" s="10" t="s">
        <v>9</v>
      </c>
      <c r="L149" s="10" t="s">
        <v>10</v>
      </c>
      <c r="M149" s="10" t="s">
        <v>11</v>
      </c>
      <c r="N149" s="10" t="s">
        <v>12</v>
      </c>
      <c r="O149" s="10" t="s">
        <v>13</v>
      </c>
      <c r="P149" s="10" t="s">
        <v>14</v>
      </c>
      <c r="Q149" s="10" t="s">
        <v>15</v>
      </c>
      <c r="R149" s="10" t="s">
        <v>16</v>
      </c>
      <c r="S149" s="10" t="s">
        <v>17</v>
      </c>
      <c r="T149" s="19" t="s">
        <v>18</v>
      </c>
      <c r="U149" s="19" t="s">
        <v>19</v>
      </c>
      <c r="V149" s="19" t="s">
        <v>20</v>
      </c>
      <c r="W149" s="19" t="s">
        <v>21</v>
      </c>
    </row>
    <row r="150" spans="1:23" x14ac:dyDescent="0.25">
      <c r="A150" s="7">
        <v>2005</v>
      </c>
      <c r="B150" s="7">
        <v>20</v>
      </c>
      <c r="C150" s="7">
        <v>67</v>
      </c>
      <c r="D150" s="7">
        <v>65</v>
      </c>
      <c r="E150" s="7">
        <v>8</v>
      </c>
      <c r="F150" s="7">
        <v>9</v>
      </c>
      <c r="G150" s="7">
        <v>7</v>
      </c>
      <c r="H150" s="7">
        <v>2</v>
      </c>
      <c r="I150" s="7">
        <v>0</v>
      </c>
      <c r="J150" s="7">
        <v>0</v>
      </c>
      <c r="K150" s="7">
        <v>3</v>
      </c>
      <c r="L150" s="7">
        <v>1</v>
      </c>
      <c r="M150" s="7">
        <v>0</v>
      </c>
      <c r="N150" s="7">
        <v>10</v>
      </c>
      <c r="O150" s="7">
        <v>1</v>
      </c>
      <c r="P150" s="7">
        <v>0</v>
      </c>
      <c r="Q150" s="7">
        <v>1</v>
      </c>
      <c r="R150" s="7">
        <v>1</v>
      </c>
      <c r="S150" s="7">
        <v>0</v>
      </c>
      <c r="T150" s="19">
        <f t="shared" ref="T150:T157" si="12">(F150+O150+L150)/(D150+O150+M150)</f>
        <v>0.16666666666666666</v>
      </c>
      <c r="U150" s="19">
        <f t="shared" ref="U150:U157" si="13">(G150+H150*2+I150*3+J150*4)/D150</f>
        <v>0.16923076923076924</v>
      </c>
      <c r="V150" s="19">
        <f t="shared" ref="V150:V157" si="14">T150+U150</f>
        <v>0.33589743589743593</v>
      </c>
      <c r="W150" s="19">
        <f t="shared" ref="W150:W157" si="15">F150/D150</f>
        <v>0.13846153846153847</v>
      </c>
    </row>
    <row r="151" spans="1:23" x14ac:dyDescent="0.25">
      <c r="A151" s="7">
        <v>2006</v>
      </c>
      <c r="B151" s="48">
        <v>22</v>
      </c>
      <c r="C151" s="48">
        <v>81</v>
      </c>
      <c r="D151" s="48">
        <v>67</v>
      </c>
      <c r="E151" s="48">
        <v>15</v>
      </c>
      <c r="F151" s="48">
        <v>17</v>
      </c>
      <c r="G151" s="48">
        <v>13</v>
      </c>
      <c r="H151" s="48">
        <v>4</v>
      </c>
      <c r="I151" s="48">
        <v>0</v>
      </c>
      <c r="J151" s="48">
        <v>0</v>
      </c>
      <c r="K151" s="48">
        <v>5</v>
      </c>
      <c r="L151" s="48">
        <v>10</v>
      </c>
      <c r="M151" s="48">
        <v>2</v>
      </c>
      <c r="N151" s="53">
        <v>6</v>
      </c>
      <c r="O151" s="48">
        <v>2</v>
      </c>
      <c r="P151" s="48">
        <v>4</v>
      </c>
      <c r="Q151" s="48">
        <v>1</v>
      </c>
      <c r="R151" s="48">
        <v>2</v>
      </c>
      <c r="S151" s="48">
        <v>0</v>
      </c>
      <c r="T151" s="41">
        <f t="shared" si="12"/>
        <v>0.40845070422535212</v>
      </c>
      <c r="U151" s="41">
        <f t="shared" si="13"/>
        <v>0.31343283582089554</v>
      </c>
      <c r="V151" s="41">
        <f t="shared" si="14"/>
        <v>0.72188354004624766</v>
      </c>
      <c r="W151" s="41">
        <f t="shared" si="15"/>
        <v>0.2537313432835821</v>
      </c>
    </row>
    <row r="152" spans="1:23" x14ac:dyDescent="0.25">
      <c r="A152" s="7">
        <v>2007</v>
      </c>
      <c r="B152" s="7">
        <v>33</v>
      </c>
      <c r="C152" s="7">
        <v>135</v>
      </c>
      <c r="D152" s="7">
        <v>119</v>
      </c>
      <c r="E152" s="7">
        <v>16</v>
      </c>
      <c r="F152" s="7">
        <v>23</v>
      </c>
      <c r="G152" s="7">
        <v>20</v>
      </c>
      <c r="H152" s="7">
        <v>3</v>
      </c>
      <c r="I152" s="7">
        <v>0</v>
      </c>
      <c r="J152" s="7">
        <v>0</v>
      </c>
      <c r="K152" s="7">
        <v>6</v>
      </c>
      <c r="L152" s="7">
        <v>11</v>
      </c>
      <c r="M152" s="7">
        <v>3</v>
      </c>
      <c r="N152" s="7">
        <v>23</v>
      </c>
      <c r="O152" s="7">
        <v>2</v>
      </c>
      <c r="P152" s="46">
        <v>8</v>
      </c>
      <c r="Q152" s="7">
        <v>0</v>
      </c>
      <c r="R152" s="7">
        <v>0</v>
      </c>
      <c r="S152" s="7">
        <v>0</v>
      </c>
      <c r="T152" s="19">
        <f t="shared" si="12"/>
        <v>0.29032258064516131</v>
      </c>
      <c r="U152" s="19">
        <f t="shared" si="13"/>
        <v>0.21848739495798319</v>
      </c>
      <c r="V152" s="19">
        <f t="shared" si="14"/>
        <v>0.50880997560314456</v>
      </c>
      <c r="W152" s="19">
        <f t="shared" si="15"/>
        <v>0.19327731092436976</v>
      </c>
    </row>
    <row r="153" spans="1:23" x14ac:dyDescent="0.25">
      <c r="A153" s="7">
        <v>2008</v>
      </c>
      <c r="B153" s="7">
        <v>20</v>
      </c>
      <c r="C153" s="7">
        <v>71</v>
      </c>
      <c r="D153" s="7">
        <v>60</v>
      </c>
      <c r="E153" s="7">
        <v>5</v>
      </c>
      <c r="F153" s="7">
        <v>14</v>
      </c>
      <c r="G153" s="7">
        <v>11</v>
      </c>
      <c r="H153" s="7">
        <v>3</v>
      </c>
      <c r="I153" s="7">
        <v>0</v>
      </c>
      <c r="J153" s="7">
        <v>0</v>
      </c>
      <c r="K153" s="7">
        <v>3</v>
      </c>
      <c r="L153" s="7">
        <v>10</v>
      </c>
      <c r="M153" s="7">
        <v>1</v>
      </c>
      <c r="N153" s="7">
        <v>9</v>
      </c>
      <c r="O153" s="51">
        <v>0</v>
      </c>
      <c r="P153" s="7">
        <v>2</v>
      </c>
      <c r="Q153" s="7">
        <v>1</v>
      </c>
      <c r="R153" s="7">
        <v>1</v>
      </c>
      <c r="S153" s="7">
        <v>1</v>
      </c>
      <c r="T153" s="19">
        <f t="shared" si="12"/>
        <v>0.39344262295081966</v>
      </c>
      <c r="U153" s="19">
        <f t="shared" si="13"/>
        <v>0.28333333333333333</v>
      </c>
      <c r="V153" s="19">
        <f t="shared" si="14"/>
        <v>0.67677595628415299</v>
      </c>
      <c r="W153" s="19">
        <f t="shared" si="15"/>
        <v>0.23333333333333334</v>
      </c>
    </row>
    <row r="154" spans="1:23" x14ac:dyDescent="0.25">
      <c r="A154" s="7">
        <v>2009</v>
      </c>
      <c r="B154" s="7">
        <v>14</v>
      </c>
      <c r="C154" s="7">
        <v>46</v>
      </c>
      <c r="D154" s="7">
        <v>43</v>
      </c>
      <c r="E154" s="7">
        <v>4</v>
      </c>
      <c r="F154" s="7">
        <v>10</v>
      </c>
      <c r="G154" s="7">
        <v>7</v>
      </c>
      <c r="H154" s="7">
        <v>3</v>
      </c>
      <c r="I154" s="7">
        <v>0</v>
      </c>
      <c r="J154" s="7">
        <v>0</v>
      </c>
      <c r="K154" s="7">
        <v>2</v>
      </c>
      <c r="L154" s="7">
        <v>2</v>
      </c>
      <c r="M154" s="7">
        <v>1</v>
      </c>
      <c r="N154" s="7">
        <v>2</v>
      </c>
      <c r="O154" s="7">
        <v>0</v>
      </c>
      <c r="P154" s="7">
        <v>1</v>
      </c>
      <c r="Q154" s="7">
        <v>0</v>
      </c>
      <c r="R154" s="7">
        <v>0</v>
      </c>
      <c r="S154" s="7">
        <v>0</v>
      </c>
      <c r="T154" s="19">
        <f t="shared" si="12"/>
        <v>0.27272727272727271</v>
      </c>
      <c r="U154" s="19">
        <f t="shared" si="13"/>
        <v>0.30232558139534882</v>
      </c>
      <c r="V154" s="19">
        <f t="shared" si="14"/>
        <v>0.57505285412262153</v>
      </c>
      <c r="W154" s="19">
        <f t="shared" si="15"/>
        <v>0.23255813953488372</v>
      </c>
    </row>
    <row r="155" spans="1:23" x14ac:dyDescent="0.25">
      <c r="A155" s="7">
        <v>2010</v>
      </c>
      <c r="B155" s="7">
        <v>18</v>
      </c>
      <c r="C155" s="7">
        <v>70</v>
      </c>
      <c r="D155" s="7">
        <v>59</v>
      </c>
      <c r="E155" s="7">
        <v>14</v>
      </c>
      <c r="F155" s="7">
        <v>15</v>
      </c>
      <c r="G155" s="7">
        <v>12</v>
      </c>
      <c r="H155" s="7">
        <v>3</v>
      </c>
      <c r="I155" s="7">
        <v>0</v>
      </c>
      <c r="J155" s="7">
        <v>0</v>
      </c>
      <c r="K155" s="7">
        <v>8</v>
      </c>
      <c r="L155" s="7">
        <v>5</v>
      </c>
      <c r="M155" s="7">
        <v>2</v>
      </c>
      <c r="N155" s="7">
        <v>11</v>
      </c>
      <c r="O155" s="53">
        <v>4</v>
      </c>
      <c r="P155" s="53">
        <v>5</v>
      </c>
      <c r="Q155" s="7">
        <v>2</v>
      </c>
      <c r="R155" s="7">
        <v>3</v>
      </c>
      <c r="S155" s="7">
        <v>0</v>
      </c>
      <c r="T155" s="19">
        <f t="shared" si="12"/>
        <v>0.36923076923076925</v>
      </c>
      <c r="U155" s="19">
        <f t="shared" si="13"/>
        <v>0.30508474576271188</v>
      </c>
      <c r="V155" s="19">
        <f t="shared" si="14"/>
        <v>0.67431551499348119</v>
      </c>
      <c r="W155" s="19">
        <f t="shared" si="15"/>
        <v>0.25423728813559321</v>
      </c>
    </row>
    <row r="156" spans="1:23" x14ac:dyDescent="0.25">
      <c r="A156" s="7">
        <v>2011</v>
      </c>
      <c r="B156" s="7">
        <v>18</v>
      </c>
      <c r="C156" s="7">
        <v>53</v>
      </c>
      <c r="D156" s="7">
        <v>52</v>
      </c>
      <c r="E156" s="7">
        <v>8</v>
      </c>
      <c r="F156" s="7">
        <v>9</v>
      </c>
      <c r="G156" s="7">
        <v>8</v>
      </c>
      <c r="H156" s="7">
        <v>1</v>
      </c>
      <c r="I156" s="7">
        <v>0</v>
      </c>
      <c r="J156" s="7">
        <v>0</v>
      </c>
      <c r="K156" s="7">
        <v>1</v>
      </c>
      <c r="L156" s="7">
        <v>1</v>
      </c>
      <c r="M156" s="7">
        <v>0</v>
      </c>
      <c r="N156" s="7">
        <v>9</v>
      </c>
      <c r="O156" s="7">
        <v>0</v>
      </c>
      <c r="P156" s="53">
        <v>7</v>
      </c>
      <c r="Q156" s="53">
        <v>3</v>
      </c>
      <c r="R156" s="7">
        <v>0</v>
      </c>
      <c r="S156" s="7">
        <v>0</v>
      </c>
      <c r="T156" s="19">
        <f t="shared" si="12"/>
        <v>0.19230769230769232</v>
      </c>
      <c r="U156" s="19">
        <f t="shared" si="13"/>
        <v>0.19230769230769232</v>
      </c>
      <c r="V156" s="19">
        <f t="shared" si="14"/>
        <v>0.38461538461538464</v>
      </c>
      <c r="W156" s="19">
        <f t="shared" si="15"/>
        <v>0.17307692307692307</v>
      </c>
    </row>
    <row r="157" spans="1:23" x14ac:dyDescent="0.25">
      <c r="A157" s="23" t="s">
        <v>23</v>
      </c>
      <c r="B157" s="12">
        <v>145</v>
      </c>
      <c r="C157" s="12">
        <v>523</v>
      </c>
      <c r="D157" s="12">
        <v>465</v>
      </c>
      <c r="E157" s="12">
        <v>70</v>
      </c>
      <c r="F157" s="12">
        <v>97</v>
      </c>
      <c r="G157" s="12">
        <v>78</v>
      </c>
      <c r="H157" s="12">
        <v>19</v>
      </c>
      <c r="I157" s="12">
        <v>0</v>
      </c>
      <c r="J157" s="12">
        <v>0</v>
      </c>
      <c r="K157" s="12">
        <v>28</v>
      </c>
      <c r="L157" s="12">
        <v>40</v>
      </c>
      <c r="M157" s="12">
        <v>9</v>
      </c>
      <c r="N157" s="12">
        <v>70</v>
      </c>
      <c r="O157" s="12">
        <v>9</v>
      </c>
      <c r="P157" s="12">
        <v>27</v>
      </c>
      <c r="Q157" s="12">
        <v>8</v>
      </c>
      <c r="R157" s="12">
        <v>7</v>
      </c>
      <c r="S157" s="12">
        <v>1</v>
      </c>
      <c r="T157" s="19">
        <f t="shared" si="12"/>
        <v>0.3022774327122153</v>
      </c>
      <c r="U157" s="19">
        <f t="shared" si="13"/>
        <v>0.24946236559139784</v>
      </c>
      <c r="V157" s="19">
        <f t="shared" si="14"/>
        <v>0.55173979830361319</v>
      </c>
      <c r="W157" s="19">
        <f t="shared" si="15"/>
        <v>0.2086021505376344</v>
      </c>
    </row>
    <row r="158" spans="1:23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4"/>
      <c r="Q158" s="10"/>
      <c r="R158" s="10"/>
      <c r="S158" s="10"/>
      <c r="T158" s="19"/>
      <c r="U158" s="19"/>
      <c r="V158" s="19"/>
      <c r="W158" s="19"/>
    </row>
    <row r="159" spans="1:23" ht="15.75" x14ac:dyDescent="0.25">
      <c r="A159" s="9" t="s">
        <v>165</v>
      </c>
      <c r="B159" s="10" t="s">
        <v>0</v>
      </c>
      <c r="C159" s="10" t="s">
        <v>1</v>
      </c>
      <c r="D159" s="10" t="s">
        <v>2</v>
      </c>
      <c r="E159" s="10" t="s">
        <v>3</v>
      </c>
      <c r="F159" s="10" t="s">
        <v>4</v>
      </c>
      <c r="G159" s="10" t="s">
        <v>5</v>
      </c>
      <c r="H159" s="10" t="s">
        <v>6</v>
      </c>
      <c r="I159" s="10" t="s">
        <v>7</v>
      </c>
      <c r="J159" s="10" t="s">
        <v>8</v>
      </c>
      <c r="K159" s="10" t="s">
        <v>9</v>
      </c>
      <c r="L159" s="10" t="s">
        <v>10</v>
      </c>
      <c r="M159" s="10" t="s">
        <v>11</v>
      </c>
      <c r="N159" s="10" t="s">
        <v>12</v>
      </c>
      <c r="O159" s="10" t="s">
        <v>13</v>
      </c>
      <c r="P159" s="10" t="s">
        <v>14</v>
      </c>
      <c r="Q159" s="10" t="s">
        <v>15</v>
      </c>
      <c r="R159" s="10" t="s">
        <v>16</v>
      </c>
      <c r="S159" s="10" t="s">
        <v>17</v>
      </c>
      <c r="T159" s="19" t="s">
        <v>18</v>
      </c>
      <c r="U159" s="19" t="s">
        <v>19</v>
      </c>
      <c r="V159" s="19" t="s">
        <v>20</v>
      </c>
      <c r="W159" s="19" t="s">
        <v>21</v>
      </c>
    </row>
    <row r="160" spans="1:23" x14ac:dyDescent="0.25">
      <c r="A160" s="7">
        <v>2009</v>
      </c>
      <c r="B160" s="7">
        <v>7</v>
      </c>
      <c r="C160" s="7">
        <v>17</v>
      </c>
      <c r="D160" s="7">
        <v>11</v>
      </c>
      <c r="E160" s="7">
        <v>2</v>
      </c>
      <c r="F160" s="7">
        <v>4</v>
      </c>
      <c r="G160" s="7">
        <v>3</v>
      </c>
      <c r="H160" s="7">
        <v>1</v>
      </c>
      <c r="I160" s="7">
        <v>0</v>
      </c>
      <c r="J160" s="7">
        <v>0</v>
      </c>
      <c r="K160" s="7">
        <v>1</v>
      </c>
      <c r="L160" s="7">
        <v>4</v>
      </c>
      <c r="M160" s="7">
        <v>0</v>
      </c>
      <c r="N160" s="7">
        <v>6</v>
      </c>
      <c r="O160" s="7">
        <v>2</v>
      </c>
      <c r="P160" s="7">
        <v>0</v>
      </c>
      <c r="Q160" s="7">
        <v>0</v>
      </c>
      <c r="R160" s="7">
        <v>0</v>
      </c>
      <c r="S160" s="7">
        <v>0</v>
      </c>
      <c r="T160" s="19">
        <f>(F160+O160+L160)/(D160+O160+M160)</f>
        <v>0.76923076923076927</v>
      </c>
      <c r="U160" s="19">
        <f>(G160+H160*2+I160*3+J160*4)/D160</f>
        <v>0.45454545454545453</v>
      </c>
      <c r="V160" s="19">
        <f>T160+U160</f>
        <v>1.2237762237762237</v>
      </c>
      <c r="W160" s="19">
        <f>F160/D160</f>
        <v>0.36363636363636365</v>
      </c>
    </row>
    <row r="161" spans="1:23" x14ac:dyDescent="0.25">
      <c r="A161" s="10" t="s">
        <v>23</v>
      </c>
      <c r="B161" s="7">
        <v>7</v>
      </c>
      <c r="C161" s="7">
        <v>17</v>
      </c>
      <c r="D161" s="7">
        <v>11</v>
      </c>
      <c r="E161" s="7">
        <v>2</v>
      </c>
      <c r="F161" s="7">
        <v>4</v>
      </c>
      <c r="G161" s="7">
        <v>3</v>
      </c>
      <c r="H161" s="7">
        <v>1</v>
      </c>
      <c r="I161" s="7">
        <v>0</v>
      </c>
      <c r="J161" s="7">
        <v>0</v>
      </c>
      <c r="K161" s="7">
        <v>1</v>
      </c>
      <c r="L161" s="7">
        <v>4</v>
      </c>
      <c r="M161" s="7">
        <v>0</v>
      </c>
      <c r="N161" s="7">
        <v>6</v>
      </c>
      <c r="O161" s="7">
        <v>2</v>
      </c>
      <c r="P161" s="7">
        <v>0</v>
      </c>
      <c r="Q161" s="7">
        <v>0</v>
      </c>
      <c r="R161" s="7">
        <v>0</v>
      </c>
      <c r="S161" s="7">
        <v>0</v>
      </c>
      <c r="T161" s="19">
        <f>(F161+O161+L161)/(D161+O161+M161)</f>
        <v>0.76923076923076927</v>
      </c>
      <c r="U161" s="19">
        <f>(G161+H161*2+I161*3+J161*4)/D161</f>
        <v>0.45454545454545453</v>
      </c>
      <c r="V161" s="19">
        <f>T161+U161</f>
        <v>1.2237762237762237</v>
      </c>
      <c r="W161" s="19">
        <f>F161/D161</f>
        <v>0.36363636363636365</v>
      </c>
    </row>
    <row r="162" spans="1:23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9"/>
      <c r="U162" s="19"/>
      <c r="V162" s="19"/>
      <c r="W162" s="19"/>
    </row>
    <row r="163" spans="1:23" ht="15.75" x14ac:dyDescent="0.25">
      <c r="A163" s="9" t="s">
        <v>87</v>
      </c>
      <c r="B163" s="10" t="s">
        <v>0</v>
      </c>
      <c r="C163" s="10" t="s">
        <v>1</v>
      </c>
      <c r="D163" s="10" t="s">
        <v>2</v>
      </c>
      <c r="E163" s="10" t="s">
        <v>3</v>
      </c>
      <c r="F163" s="10" t="s">
        <v>4</v>
      </c>
      <c r="G163" s="10" t="s">
        <v>5</v>
      </c>
      <c r="H163" s="10" t="s">
        <v>6</v>
      </c>
      <c r="I163" s="10" t="s">
        <v>7</v>
      </c>
      <c r="J163" s="10" t="s">
        <v>8</v>
      </c>
      <c r="K163" s="10" t="s">
        <v>9</v>
      </c>
      <c r="L163" s="10" t="s">
        <v>10</v>
      </c>
      <c r="M163" s="10" t="s">
        <v>11</v>
      </c>
      <c r="N163" s="10" t="s">
        <v>12</v>
      </c>
      <c r="O163" s="10" t="s">
        <v>13</v>
      </c>
      <c r="P163" s="10" t="s">
        <v>14</v>
      </c>
      <c r="Q163" s="10" t="s">
        <v>15</v>
      </c>
      <c r="R163" s="10" t="s">
        <v>16</v>
      </c>
      <c r="S163" s="10" t="s">
        <v>17</v>
      </c>
      <c r="T163" s="19" t="s">
        <v>18</v>
      </c>
      <c r="U163" s="19" t="s">
        <v>19</v>
      </c>
      <c r="V163" s="19" t="s">
        <v>20</v>
      </c>
      <c r="W163" s="19" t="s">
        <v>21</v>
      </c>
    </row>
    <row r="164" spans="1:23" x14ac:dyDescent="0.25">
      <c r="A164" s="7">
        <v>2013</v>
      </c>
      <c r="B164" s="7">
        <v>5</v>
      </c>
      <c r="C164" s="7">
        <v>17</v>
      </c>
      <c r="D164" s="7">
        <v>16</v>
      </c>
      <c r="E164" s="7">
        <v>4</v>
      </c>
      <c r="F164" s="7">
        <v>7</v>
      </c>
      <c r="G164" s="7">
        <v>6</v>
      </c>
      <c r="H164" s="7">
        <v>1</v>
      </c>
      <c r="I164" s="7">
        <v>0</v>
      </c>
      <c r="J164" s="7">
        <v>0</v>
      </c>
      <c r="K164" s="7">
        <v>0</v>
      </c>
      <c r="L164" s="7">
        <v>1</v>
      </c>
      <c r="M164" s="7">
        <v>0</v>
      </c>
      <c r="N164" s="7">
        <v>1</v>
      </c>
      <c r="O164" s="7">
        <v>0</v>
      </c>
      <c r="P164" s="7">
        <v>1</v>
      </c>
      <c r="Q164" s="7">
        <v>0</v>
      </c>
      <c r="R164" s="7">
        <v>0</v>
      </c>
      <c r="S164" s="7">
        <v>0</v>
      </c>
      <c r="T164" s="19">
        <f>(F164+O164+L164)/(D164+O164+M164)</f>
        <v>0.5</v>
      </c>
      <c r="U164" s="19">
        <f>(G164+H164*2+I164*3+J164*4)/D164</f>
        <v>0.5</v>
      </c>
      <c r="V164" s="19">
        <f>T164+U164</f>
        <v>1</v>
      </c>
      <c r="W164" s="19">
        <f>F164/D164</f>
        <v>0.4375</v>
      </c>
    </row>
    <row r="165" spans="1:23" x14ac:dyDescent="0.25">
      <c r="A165" s="7">
        <v>2014</v>
      </c>
      <c r="B165" s="7">
        <v>3</v>
      </c>
      <c r="C165" s="7">
        <v>10</v>
      </c>
      <c r="D165" s="7">
        <v>9</v>
      </c>
      <c r="E165" s="7">
        <v>2</v>
      </c>
      <c r="F165" s="7">
        <v>1</v>
      </c>
      <c r="G165" s="7">
        <v>1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1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19">
        <f>(F165+O165+L165)/(D165+O165+M165)</f>
        <v>0.1</v>
      </c>
      <c r="U165" s="19">
        <f>(G165+H165*2+I165*3+J165*4)/D165</f>
        <v>0.1111111111111111</v>
      </c>
      <c r="V165" s="19">
        <f>T165+U165</f>
        <v>0.21111111111111111</v>
      </c>
      <c r="W165" s="19">
        <f>F165/D165</f>
        <v>0.1111111111111111</v>
      </c>
    </row>
    <row r="166" spans="1:23" x14ac:dyDescent="0.25">
      <c r="A166" s="7">
        <v>2015</v>
      </c>
      <c r="B166" s="7">
        <v>5</v>
      </c>
      <c r="C166" s="7">
        <v>10</v>
      </c>
      <c r="D166" s="7">
        <v>7</v>
      </c>
      <c r="E166" s="7">
        <v>2</v>
      </c>
      <c r="F166" s="7">
        <v>3</v>
      </c>
      <c r="G166" s="7">
        <v>2</v>
      </c>
      <c r="H166" s="7">
        <v>1</v>
      </c>
      <c r="I166" s="7">
        <v>0</v>
      </c>
      <c r="J166" s="7">
        <v>0</v>
      </c>
      <c r="K166" s="7">
        <v>1</v>
      </c>
      <c r="L166" s="7">
        <v>1</v>
      </c>
      <c r="M166" s="7">
        <v>0</v>
      </c>
      <c r="N166" s="7">
        <v>2</v>
      </c>
      <c r="O166" s="7">
        <v>2</v>
      </c>
      <c r="P166" s="7">
        <v>0</v>
      </c>
      <c r="Q166" s="7">
        <v>0</v>
      </c>
      <c r="R166" s="7">
        <v>0</v>
      </c>
      <c r="S166" s="7">
        <v>0</v>
      </c>
      <c r="T166" s="19">
        <f>(F166+O166+L166)/(D166+O166+M166)</f>
        <v>0.66666666666666663</v>
      </c>
      <c r="U166" s="19">
        <f>(G166+H166*2+I166*3+J166*4)/D166</f>
        <v>0.5714285714285714</v>
      </c>
      <c r="V166" s="19">
        <f>T166+U166</f>
        <v>1.2380952380952381</v>
      </c>
      <c r="W166" s="19">
        <f>F166/D166</f>
        <v>0.42857142857142855</v>
      </c>
    </row>
    <row r="167" spans="1:23" x14ac:dyDescent="0.25">
      <c r="A167" s="7">
        <v>2016</v>
      </c>
      <c r="B167" s="7">
        <v>12</v>
      </c>
      <c r="C167" s="7">
        <v>39</v>
      </c>
      <c r="D167" s="7">
        <v>33</v>
      </c>
      <c r="E167" s="7">
        <v>5</v>
      </c>
      <c r="F167" s="7">
        <v>5</v>
      </c>
      <c r="G167" s="7">
        <v>5</v>
      </c>
      <c r="H167" s="7">
        <v>0</v>
      </c>
      <c r="I167" s="7">
        <v>0</v>
      </c>
      <c r="J167" s="7">
        <v>0</v>
      </c>
      <c r="K167" s="7">
        <v>0</v>
      </c>
      <c r="L167" s="7">
        <v>3</v>
      </c>
      <c r="M167" s="7">
        <v>2</v>
      </c>
      <c r="N167" s="7">
        <v>7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19">
        <f>(F167+O167+L167)/(D167+O167+M167)</f>
        <v>0.25</v>
      </c>
      <c r="U167" s="19">
        <f>(G167+H167*2+I167*3+J167*4)/D167</f>
        <v>0.15151515151515152</v>
      </c>
      <c r="V167" s="19">
        <f>T167+U167</f>
        <v>0.40151515151515149</v>
      </c>
      <c r="W167" s="19">
        <f>F167/D167</f>
        <v>0.15151515151515152</v>
      </c>
    </row>
    <row r="168" spans="1:23" x14ac:dyDescent="0.25">
      <c r="A168" s="10" t="s">
        <v>23</v>
      </c>
      <c r="B168" s="7">
        <v>25</v>
      </c>
      <c r="C168" s="7">
        <v>76</v>
      </c>
      <c r="D168" s="7">
        <v>65</v>
      </c>
      <c r="E168" s="7">
        <v>13</v>
      </c>
      <c r="F168" s="7">
        <v>16</v>
      </c>
      <c r="G168" s="7">
        <v>14</v>
      </c>
      <c r="H168" s="7">
        <v>2</v>
      </c>
      <c r="I168" s="7">
        <v>0</v>
      </c>
      <c r="J168" s="7">
        <v>0</v>
      </c>
      <c r="K168" s="7">
        <v>1</v>
      </c>
      <c r="L168" s="7">
        <v>5</v>
      </c>
      <c r="M168" s="7">
        <v>3</v>
      </c>
      <c r="N168" s="7">
        <v>11</v>
      </c>
      <c r="O168" s="7">
        <v>3</v>
      </c>
      <c r="P168" s="7">
        <v>1</v>
      </c>
      <c r="Q168" s="7">
        <v>0</v>
      </c>
      <c r="R168" s="7">
        <v>0</v>
      </c>
      <c r="S168" s="7">
        <v>0</v>
      </c>
      <c r="T168" s="19">
        <f>(F168+O168+L168)/(D168+O168+M168)</f>
        <v>0.3380281690140845</v>
      </c>
      <c r="U168" s="19">
        <f>(G168+H168*2+I168*3+J168*4)/D168</f>
        <v>0.27692307692307694</v>
      </c>
      <c r="V168" s="19">
        <f>T168+U168</f>
        <v>0.61495124593716144</v>
      </c>
      <c r="W168" s="19">
        <f>F168/D168</f>
        <v>0.24615384615384617</v>
      </c>
    </row>
    <row r="169" spans="1:23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9"/>
      <c r="U169" s="19"/>
      <c r="V169" s="19"/>
      <c r="W169" s="19"/>
    </row>
    <row r="170" spans="1:23" ht="15.75" x14ac:dyDescent="0.25">
      <c r="A170" s="9" t="s">
        <v>88</v>
      </c>
      <c r="B170" s="10" t="s">
        <v>0</v>
      </c>
      <c r="C170" s="10" t="s">
        <v>1</v>
      </c>
      <c r="D170" s="10" t="s">
        <v>2</v>
      </c>
      <c r="E170" s="10" t="s">
        <v>3</v>
      </c>
      <c r="F170" s="10" t="s">
        <v>4</v>
      </c>
      <c r="G170" s="10" t="s">
        <v>5</v>
      </c>
      <c r="H170" s="10" t="s">
        <v>6</v>
      </c>
      <c r="I170" s="10" t="s">
        <v>7</v>
      </c>
      <c r="J170" s="10" t="s">
        <v>8</v>
      </c>
      <c r="K170" s="10" t="s">
        <v>9</v>
      </c>
      <c r="L170" s="10" t="s">
        <v>10</v>
      </c>
      <c r="M170" s="10" t="s">
        <v>11</v>
      </c>
      <c r="N170" s="10" t="s">
        <v>12</v>
      </c>
      <c r="O170" s="10" t="s">
        <v>13</v>
      </c>
      <c r="P170" s="10" t="s">
        <v>14</v>
      </c>
      <c r="Q170" s="10" t="s">
        <v>15</v>
      </c>
      <c r="R170" s="10" t="s">
        <v>16</v>
      </c>
      <c r="S170" s="10" t="s">
        <v>17</v>
      </c>
      <c r="T170" s="19" t="s">
        <v>18</v>
      </c>
      <c r="U170" s="19" t="s">
        <v>19</v>
      </c>
      <c r="V170" s="19" t="s">
        <v>20</v>
      </c>
      <c r="W170" s="19" t="s">
        <v>21</v>
      </c>
    </row>
    <row r="171" spans="1:23" x14ac:dyDescent="0.25">
      <c r="A171" s="7">
        <v>2017</v>
      </c>
      <c r="B171" s="7">
        <v>15</v>
      </c>
      <c r="C171" s="7">
        <v>37</v>
      </c>
      <c r="D171" s="7">
        <v>30</v>
      </c>
      <c r="E171" s="7">
        <v>8</v>
      </c>
      <c r="F171" s="7">
        <v>9</v>
      </c>
      <c r="G171" s="7">
        <v>6</v>
      </c>
      <c r="H171" s="7">
        <v>3</v>
      </c>
      <c r="I171" s="7">
        <v>0</v>
      </c>
      <c r="J171" s="7">
        <v>0</v>
      </c>
      <c r="K171" s="7">
        <v>5</v>
      </c>
      <c r="L171" s="7">
        <v>4</v>
      </c>
      <c r="M171" s="7">
        <v>1</v>
      </c>
      <c r="N171" s="7">
        <v>10</v>
      </c>
      <c r="O171" s="7">
        <v>1</v>
      </c>
      <c r="P171" s="7">
        <v>0</v>
      </c>
      <c r="Q171" s="7">
        <v>0</v>
      </c>
      <c r="R171" s="7">
        <v>4</v>
      </c>
      <c r="S171" s="7">
        <v>0</v>
      </c>
      <c r="T171" s="19">
        <f>(F171+O171+L171)/(D171+O171+M171)</f>
        <v>0.4375</v>
      </c>
      <c r="U171" s="19">
        <f>(G171+H171*2+I171*3+J171*4)/D171</f>
        <v>0.4</v>
      </c>
      <c r="V171" s="19">
        <f>T171+U171</f>
        <v>0.83750000000000002</v>
      </c>
      <c r="W171" s="19">
        <f>F171/D171</f>
        <v>0.3</v>
      </c>
    </row>
    <row r="172" spans="1:23" x14ac:dyDescent="0.25">
      <c r="A172" s="7">
        <v>2018</v>
      </c>
      <c r="B172" s="7">
        <v>20</v>
      </c>
      <c r="C172" s="7">
        <v>34</v>
      </c>
      <c r="D172" s="7">
        <v>28</v>
      </c>
      <c r="E172" s="7">
        <v>4</v>
      </c>
      <c r="F172" s="7">
        <v>3</v>
      </c>
      <c r="G172" s="7">
        <v>2</v>
      </c>
      <c r="H172" s="7">
        <v>1</v>
      </c>
      <c r="I172" s="7">
        <v>0</v>
      </c>
      <c r="J172" s="7">
        <v>0</v>
      </c>
      <c r="K172" s="7">
        <v>2</v>
      </c>
      <c r="L172" s="7">
        <v>3</v>
      </c>
      <c r="M172" s="7">
        <v>0</v>
      </c>
      <c r="N172" s="7">
        <v>15</v>
      </c>
      <c r="O172" s="7">
        <v>3</v>
      </c>
      <c r="P172" s="7">
        <v>0</v>
      </c>
      <c r="Q172" s="7">
        <v>1</v>
      </c>
      <c r="R172" s="7">
        <v>1</v>
      </c>
      <c r="S172" s="7">
        <v>0</v>
      </c>
      <c r="T172" s="19">
        <f>(F172+O172+L172)/(D172+O172+M172)</f>
        <v>0.29032258064516131</v>
      </c>
      <c r="U172" s="19">
        <f>(G172+H172*2+I172*3+J172*4)/D172</f>
        <v>0.14285714285714285</v>
      </c>
      <c r="V172" s="19">
        <f>T172+U172</f>
        <v>0.43317972350230416</v>
      </c>
      <c r="W172" s="19">
        <f>F172/D172</f>
        <v>0.10714285714285714</v>
      </c>
    </row>
    <row r="173" spans="1:23" x14ac:dyDescent="0.25">
      <c r="A173" s="7">
        <v>2019</v>
      </c>
      <c r="B173" s="7">
        <v>5</v>
      </c>
      <c r="C173" s="7">
        <v>14</v>
      </c>
      <c r="D173" s="7">
        <v>13</v>
      </c>
      <c r="E173" s="7">
        <v>2</v>
      </c>
      <c r="F173" s="7">
        <v>4</v>
      </c>
      <c r="G173" s="7">
        <v>3</v>
      </c>
      <c r="H173" s="7">
        <v>1</v>
      </c>
      <c r="I173" s="7">
        <v>0</v>
      </c>
      <c r="J173" s="7">
        <v>0</v>
      </c>
      <c r="K173" s="7">
        <v>0</v>
      </c>
      <c r="L173" s="7">
        <v>1</v>
      </c>
      <c r="M173" s="7">
        <v>0</v>
      </c>
      <c r="N173" s="7">
        <v>5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19">
        <f>(F173+O173+L173)/(D173+O173+M173)</f>
        <v>0.38461538461538464</v>
      </c>
      <c r="U173" s="19">
        <f>(G173+H173*2+I173*3+J173*4)/D173</f>
        <v>0.38461538461538464</v>
      </c>
      <c r="V173" s="19">
        <f>T173+U173</f>
        <v>0.76923076923076927</v>
      </c>
      <c r="W173" s="19">
        <f>F173/D173</f>
        <v>0.30769230769230771</v>
      </c>
    </row>
    <row r="174" spans="1:23" x14ac:dyDescent="0.25">
      <c r="A174" s="10" t="s">
        <v>23</v>
      </c>
      <c r="B174" s="7">
        <v>40</v>
      </c>
      <c r="C174" s="7">
        <v>85</v>
      </c>
      <c r="D174" s="7">
        <v>71</v>
      </c>
      <c r="E174" s="7">
        <v>14</v>
      </c>
      <c r="F174" s="7">
        <v>16</v>
      </c>
      <c r="G174" s="7">
        <v>11</v>
      </c>
      <c r="H174" s="7">
        <v>5</v>
      </c>
      <c r="I174" s="7">
        <v>0</v>
      </c>
      <c r="J174" s="7">
        <v>0</v>
      </c>
      <c r="K174" s="7">
        <v>7</v>
      </c>
      <c r="L174" s="7">
        <v>8</v>
      </c>
      <c r="M174" s="7">
        <v>1</v>
      </c>
      <c r="N174" s="7">
        <v>30</v>
      </c>
      <c r="O174" s="7">
        <v>4</v>
      </c>
      <c r="P174" s="7">
        <v>0</v>
      </c>
      <c r="Q174" s="7">
        <v>1</v>
      </c>
      <c r="R174" s="7">
        <v>5</v>
      </c>
      <c r="S174" s="7">
        <v>0</v>
      </c>
      <c r="T174" s="19">
        <f>(F174+O174+L174)/(D174+O174+M174)</f>
        <v>0.36842105263157893</v>
      </c>
      <c r="U174" s="19">
        <f>(G174+H174*2+I174*3+J174*4)/D174</f>
        <v>0.29577464788732394</v>
      </c>
      <c r="V174" s="19">
        <f>T174+U174</f>
        <v>0.66419570051890287</v>
      </c>
      <c r="W174" s="19">
        <f>F174/D174</f>
        <v>0.22535211267605634</v>
      </c>
    </row>
    <row r="175" spans="1:23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9"/>
      <c r="U175" s="19"/>
      <c r="V175" s="19"/>
      <c r="W175" s="19"/>
    </row>
    <row r="176" spans="1:23" ht="15.75" x14ac:dyDescent="0.25">
      <c r="A176" s="9" t="s">
        <v>115</v>
      </c>
      <c r="B176" s="10" t="s">
        <v>0</v>
      </c>
      <c r="C176" s="10" t="s">
        <v>1</v>
      </c>
      <c r="D176" s="10" t="s">
        <v>2</v>
      </c>
      <c r="E176" s="10" t="s">
        <v>3</v>
      </c>
      <c r="F176" s="10" t="s">
        <v>4</v>
      </c>
      <c r="G176" s="10" t="s">
        <v>5</v>
      </c>
      <c r="H176" s="10" t="s">
        <v>6</v>
      </c>
      <c r="I176" s="10" t="s">
        <v>7</v>
      </c>
      <c r="J176" s="10" t="s">
        <v>8</v>
      </c>
      <c r="K176" s="10" t="s">
        <v>9</v>
      </c>
      <c r="L176" s="10" t="s">
        <v>10</v>
      </c>
      <c r="M176" s="10" t="s">
        <v>11</v>
      </c>
      <c r="N176" s="10" t="s">
        <v>12</v>
      </c>
      <c r="O176" s="10" t="s">
        <v>13</v>
      </c>
      <c r="P176" s="10" t="s">
        <v>14</v>
      </c>
      <c r="Q176" s="10" t="s">
        <v>15</v>
      </c>
      <c r="R176" s="10" t="s">
        <v>16</v>
      </c>
      <c r="S176" s="10" t="s">
        <v>17</v>
      </c>
      <c r="T176" s="19" t="s">
        <v>18</v>
      </c>
      <c r="U176" s="19" t="s">
        <v>19</v>
      </c>
      <c r="V176" s="19" t="s">
        <v>20</v>
      </c>
      <c r="W176" s="19" t="s">
        <v>21</v>
      </c>
    </row>
    <row r="177" spans="1:24" x14ac:dyDescent="0.25">
      <c r="A177" s="7">
        <v>2017</v>
      </c>
      <c r="B177" s="7">
        <v>29</v>
      </c>
      <c r="C177" s="7">
        <v>89</v>
      </c>
      <c r="D177" s="7">
        <v>80</v>
      </c>
      <c r="E177" s="7">
        <v>18</v>
      </c>
      <c r="F177" s="7">
        <v>26</v>
      </c>
      <c r="G177" s="7">
        <v>21</v>
      </c>
      <c r="H177" s="7">
        <v>5</v>
      </c>
      <c r="I177" s="7">
        <v>0</v>
      </c>
      <c r="J177" s="7">
        <v>1</v>
      </c>
      <c r="K177" s="7">
        <v>10</v>
      </c>
      <c r="L177" s="7">
        <v>8</v>
      </c>
      <c r="M177" s="7">
        <v>0</v>
      </c>
      <c r="N177" s="7">
        <v>10</v>
      </c>
      <c r="O177" s="7">
        <v>1</v>
      </c>
      <c r="P177" s="7">
        <v>4</v>
      </c>
      <c r="Q177" s="7">
        <v>1</v>
      </c>
      <c r="R177" s="7">
        <v>8</v>
      </c>
      <c r="S177" s="7">
        <v>0</v>
      </c>
      <c r="T177" s="19">
        <f>(F177+O177+L177)/(D177+O177+M177)</f>
        <v>0.43209876543209874</v>
      </c>
      <c r="U177" s="19">
        <f>(G177+H177*2+I177*3+J177*4)/D177</f>
        <v>0.4375</v>
      </c>
      <c r="V177" s="19">
        <f>T177+U177</f>
        <v>0.86959876543209869</v>
      </c>
      <c r="W177" s="19">
        <f>F177/D177</f>
        <v>0.32500000000000001</v>
      </c>
    </row>
    <row r="178" spans="1:24" x14ac:dyDescent="0.25">
      <c r="A178" s="10" t="s">
        <v>23</v>
      </c>
      <c r="B178" s="7">
        <v>29</v>
      </c>
      <c r="C178" s="7">
        <v>89</v>
      </c>
      <c r="D178" s="7">
        <v>80</v>
      </c>
      <c r="E178" s="7">
        <v>18</v>
      </c>
      <c r="F178" s="7">
        <v>26</v>
      </c>
      <c r="G178" s="7">
        <v>21</v>
      </c>
      <c r="H178" s="7">
        <v>5</v>
      </c>
      <c r="I178" s="7">
        <v>0</v>
      </c>
      <c r="J178" s="7">
        <v>1</v>
      </c>
      <c r="K178" s="7">
        <v>10</v>
      </c>
      <c r="L178" s="7">
        <v>8</v>
      </c>
      <c r="M178" s="7">
        <v>0</v>
      </c>
      <c r="N178" s="7">
        <v>10</v>
      </c>
      <c r="O178" s="7">
        <v>1</v>
      </c>
      <c r="P178" s="7">
        <v>4</v>
      </c>
      <c r="Q178" s="7">
        <v>1</v>
      </c>
      <c r="R178" s="7">
        <v>8</v>
      </c>
      <c r="S178" s="7">
        <v>0</v>
      </c>
      <c r="T178" s="19">
        <f>(F178+O178+L178)/(D178+O178+M178)</f>
        <v>0.43209876543209874</v>
      </c>
      <c r="U178" s="19">
        <f>(G178+H178*2+I178*3+J178*4)/D178</f>
        <v>0.4375</v>
      </c>
      <c r="V178" s="19">
        <f>T178+U178</f>
        <v>0.86959876543209869</v>
      </c>
      <c r="W178" s="19">
        <f>F178/D178</f>
        <v>0.32500000000000001</v>
      </c>
    </row>
    <row r="179" spans="1:24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9"/>
      <c r="U179" s="19"/>
      <c r="V179" s="19"/>
      <c r="W179" s="19"/>
    </row>
    <row r="180" spans="1:24" ht="15.75" x14ac:dyDescent="0.25">
      <c r="A180" s="9" t="s">
        <v>46</v>
      </c>
      <c r="B180" s="10" t="s">
        <v>0</v>
      </c>
      <c r="C180" s="10" t="s">
        <v>1</v>
      </c>
      <c r="D180" s="10" t="s">
        <v>2</v>
      </c>
      <c r="E180" s="10" t="s">
        <v>3</v>
      </c>
      <c r="F180" s="10" t="s">
        <v>4</v>
      </c>
      <c r="G180" s="10" t="s">
        <v>5</v>
      </c>
      <c r="H180" s="10" t="s">
        <v>6</v>
      </c>
      <c r="I180" s="10" t="s">
        <v>7</v>
      </c>
      <c r="J180" s="10" t="s">
        <v>8</v>
      </c>
      <c r="K180" s="10" t="s">
        <v>9</v>
      </c>
      <c r="L180" s="10" t="s">
        <v>10</v>
      </c>
      <c r="M180" s="10" t="s">
        <v>11</v>
      </c>
      <c r="N180" s="10" t="s">
        <v>12</v>
      </c>
      <c r="O180" s="10" t="s">
        <v>13</v>
      </c>
      <c r="P180" s="10" t="s">
        <v>14</v>
      </c>
      <c r="Q180" s="10" t="s">
        <v>15</v>
      </c>
      <c r="R180" s="10" t="s">
        <v>16</v>
      </c>
      <c r="S180" s="10" t="s">
        <v>17</v>
      </c>
      <c r="T180" s="19" t="s">
        <v>18</v>
      </c>
      <c r="U180" s="19" t="s">
        <v>19</v>
      </c>
      <c r="V180" s="19" t="s">
        <v>20</v>
      </c>
      <c r="W180" s="19" t="s">
        <v>21</v>
      </c>
    </row>
    <row r="181" spans="1:24" x14ac:dyDescent="0.25">
      <c r="A181" s="7">
        <v>2013</v>
      </c>
      <c r="B181" s="7">
        <v>23</v>
      </c>
      <c r="C181" s="7">
        <v>89</v>
      </c>
      <c r="D181" s="7">
        <v>80</v>
      </c>
      <c r="E181" s="7">
        <v>14</v>
      </c>
      <c r="F181" s="7">
        <v>25</v>
      </c>
      <c r="G181" s="7">
        <v>19</v>
      </c>
      <c r="H181" s="7">
        <v>5</v>
      </c>
      <c r="I181" s="7">
        <v>0</v>
      </c>
      <c r="J181" s="7">
        <v>1</v>
      </c>
      <c r="K181" s="7">
        <v>13</v>
      </c>
      <c r="L181" s="7">
        <v>4</v>
      </c>
      <c r="M181" s="7">
        <v>2</v>
      </c>
      <c r="N181" s="7">
        <v>16</v>
      </c>
      <c r="O181" s="53">
        <v>3</v>
      </c>
      <c r="P181" s="7">
        <v>4</v>
      </c>
      <c r="Q181" s="7">
        <v>1</v>
      </c>
      <c r="R181" s="7">
        <v>6</v>
      </c>
      <c r="S181" s="7">
        <v>0</v>
      </c>
      <c r="T181" s="19">
        <f>(F181+O181+L181)/(D181+O181+M181)</f>
        <v>0.37647058823529411</v>
      </c>
      <c r="U181" s="19">
        <f>(G181+H181*2+I181*3+J181*4)/D181</f>
        <v>0.41249999999999998</v>
      </c>
      <c r="V181" s="19">
        <f>T181+U181</f>
        <v>0.78897058823529409</v>
      </c>
      <c r="W181" s="19">
        <f>F181/D181</f>
        <v>0.3125</v>
      </c>
    </row>
    <row r="182" spans="1:24" x14ac:dyDescent="0.25">
      <c r="A182" s="7">
        <v>2014</v>
      </c>
      <c r="B182" s="7">
        <v>19</v>
      </c>
      <c r="C182" s="7">
        <v>63</v>
      </c>
      <c r="D182" s="7">
        <v>55</v>
      </c>
      <c r="E182" s="7">
        <v>12</v>
      </c>
      <c r="F182" s="7">
        <v>19</v>
      </c>
      <c r="G182" s="7">
        <v>17</v>
      </c>
      <c r="H182" s="7">
        <v>2</v>
      </c>
      <c r="I182" s="7">
        <v>0</v>
      </c>
      <c r="J182" s="7">
        <v>0</v>
      </c>
      <c r="K182" s="7">
        <v>2</v>
      </c>
      <c r="L182" s="7">
        <v>4</v>
      </c>
      <c r="M182" s="7">
        <v>0</v>
      </c>
      <c r="N182" s="7">
        <v>13</v>
      </c>
      <c r="O182" s="7">
        <v>3</v>
      </c>
      <c r="P182" s="7">
        <v>2</v>
      </c>
      <c r="Q182" s="7">
        <v>2</v>
      </c>
      <c r="R182" s="7">
        <v>6</v>
      </c>
      <c r="S182" s="7">
        <v>0</v>
      </c>
      <c r="T182" s="19">
        <f>(F182+O182+L182)/(D182+O182+M182)</f>
        <v>0.44827586206896552</v>
      </c>
      <c r="U182" s="19">
        <f>(G182+H182*2+I182*3+J182*4)/D182</f>
        <v>0.38181818181818183</v>
      </c>
      <c r="V182" s="19">
        <f>T182+U182</f>
        <v>0.83009404388714736</v>
      </c>
      <c r="W182" s="19">
        <f>F182/D182</f>
        <v>0.34545454545454546</v>
      </c>
    </row>
    <row r="183" spans="1:24" x14ac:dyDescent="0.25">
      <c r="A183" s="23" t="s">
        <v>23</v>
      </c>
      <c r="B183" s="12">
        <v>42</v>
      </c>
      <c r="C183" s="12">
        <v>152</v>
      </c>
      <c r="D183" s="12">
        <v>135</v>
      </c>
      <c r="E183" s="12">
        <v>26</v>
      </c>
      <c r="F183" s="12">
        <v>44</v>
      </c>
      <c r="G183" s="12">
        <v>36</v>
      </c>
      <c r="H183" s="12">
        <v>7</v>
      </c>
      <c r="I183" s="12">
        <v>0</v>
      </c>
      <c r="J183" s="12">
        <v>1</v>
      </c>
      <c r="K183" s="12">
        <v>15</v>
      </c>
      <c r="L183" s="12">
        <v>8</v>
      </c>
      <c r="M183" s="12">
        <v>2</v>
      </c>
      <c r="N183" s="12">
        <v>29</v>
      </c>
      <c r="O183" s="12">
        <v>6</v>
      </c>
      <c r="P183" s="12">
        <v>6</v>
      </c>
      <c r="Q183" s="12">
        <v>3</v>
      </c>
      <c r="R183" s="12">
        <v>12</v>
      </c>
      <c r="S183" s="12">
        <v>0</v>
      </c>
      <c r="T183" s="19">
        <f>(F183+O183+L183)/(D183+O183+M183)</f>
        <v>0.40559440559440557</v>
      </c>
      <c r="U183" s="19">
        <f>(G183+H183*2+I183*3+J183*4)/D183</f>
        <v>0.4</v>
      </c>
      <c r="V183" s="19">
        <f>T183+U183</f>
        <v>0.80559440559440554</v>
      </c>
      <c r="W183" s="19">
        <f>F183/D183</f>
        <v>0.32592592592592595</v>
      </c>
    </row>
    <row r="184" spans="1:24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9"/>
      <c r="U184" s="19"/>
      <c r="V184" s="19"/>
      <c r="W184" s="19"/>
    </row>
    <row r="185" spans="1:24" ht="15.75" x14ac:dyDescent="0.25">
      <c r="A185" s="9" t="s">
        <v>162</v>
      </c>
      <c r="B185" s="10" t="s">
        <v>0</v>
      </c>
      <c r="C185" s="10" t="s">
        <v>1</v>
      </c>
      <c r="D185" s="10" t="s">
        <v>2</v>
      </c>
      <c r="E185" s="10" t="s">
        <v>3</v>
      </c>
      <c r="F185" s="10" t="s">
        <v>4</v>
      </c>
      <c r="G185" s="10" t="s">
        <v>5</v>
      </c>
      <c r="H185" s="10" t="s">
        <v>6</v>
      </c>
      <c r="I185" s="10" t="s">
        <v>7</v>
      </c>
      <c r="J185" s="10" t="s">
        <v>8</v>
      </c>
      <c r="K185" s="10" t="s">
        <v>9</v>
      </c>
      <c r="L185" s="10" t="s">
        <v>10</v>
      </c>
      <c r="M185" s="10" t="s">
        <v>11</v>
      </c>
      <c r="N185" s="10" t="s">
        <v>12</v>
      </c>
      <c r="O185" s="10" t="s">
        <v>13</v>
      </c>
      <c r="P185" s="10" t="s">
        <v>14</v>
      </c>
      <c r="Q185" s="10" t="s">
        <v>15</v>
      </c>
      <c r="R185" s="10" t="s">
        <v>16</v>
      </c>
      <c r="S185" s="10" t="s">
        <v>17</v>
      </c>
      <c r="T185" s="19" t="s">
        <v>18</v>
      </c>
      <c r="U185" s="19" t="s">
        <v>19</v>
      </c>
      <c r="V185" s="19" t="s">
        <v>20</v>
      </c>
      <c r="W185" s="19" t="s">
        <v>21</v>
      </c>
    </row>
    <row r="186" spans="1:24" x14ac:dyDescent="0.25">
      <c r="A186" s="7">
        <v>2012</v>
      </c>
      <c r="B186" s="7">
        <v>12</v>
      </c>
      <c r="C186" s="7">
        <v>37</v>
      </c>
      <c r="D186" s="7">
        <v>31</v>
      </c>
      <c r="E186" s="7">
        <v>4</v>
      </c>
      <c r="F186" s="7">
        <v>3</v>
      </c>
      <c r="G186" s="7">
        <v>3</v>
      </c>
      <c r="H186" s="7">
        <v>0</v>
      </c>
      <c r="I186" s="7">
        <v>0</v>
      </c>
      <c r="J186" s="7">
        <v>0</v>
      </c>
      <c r="K186" s="7">
        <v>2</v>
      </c>
      <c r="L186" s="7">
        <v>5</v>
      </c>
      <c r="M186" s="7">
        <v>0</v>
      </c>
      <c r="N186" s="7">
        <v>9</v>
      </c>
      <c r="O186" s="7">
        <v>0</v>
      </c>
      <c r="P186" s="7">
        <v>1</v>
      </c>
      <c r="Q186" s="7">
        <v>0</v>
      </c>
      <c r="R186" s="7">
        <v>3</v>
      </c>
      <c r="S186" s="7">
        <v>0</v>
      </c>
      <c r="T186" s="19">
        <f t="shared" ref="T186:T194" si="16">(F186+O186+L186)/(D186+O186+M186)</f>
        <v>0.25806451612903225</v>
      </c>
      <c r="U186" s="19">
        <f t="shared" ref="U186:U194" si="17">(G186+H186*2+I186*3+J186*4)/D186</f>
        <v>9.6774193548387094E-2</v>
      </c>
      <c r="V186" s="19">
        <f t="shared" ref="V186:V194" si="18">T186+U186</f>
        <v>0.35483870967741937</v>
      </c>
      <c r="W186" s="19">
        <f t="shared" ref="W186:W194" si="19">F186/D186</f>
        <v>9.6774193548387094E-2</v>
      </c>
      <c r="X186" s="17"/>
    </row>
    <row r="187" spans="1:24" x14ac:dyDescent="0.25">
      <c r="A187" s="7">
        <v>2014</v>
      </c>
      <c r="B187" s="7">
        <v>6</v>
      </c>
      <c r="C187" s="7">
        <v>17</v>
      </c>
      <c r="D187" s="7">
        <v>16</v>
      </c>
      <c r="E187" s="7">
        <v>4</v>
      </c>
      <c r="F187" s="7">
        <v>7</v>
      </c>
      <c r="G187" s="7">
        <v>6</v>
      </c>
      <c r="H187" s="7">
        <v>1</v>
      </c>
      <c r="I187" s="7">
        <v>0</v>
      </c>
      <c r="J187" s="7">
        <v>0</v>
      </c>
      <c r="K187" s="7">
        <v>2</v>
      </c>
      <c r="L187" s="7">
        <v>1</v>
      </c>
      <c r="M187" s="7">
        <v>0</v>
      </c>
      <c r="N187" s="7">
        <v>4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19">
        <f t="shared" si="16"/>
        <v>0.5</v>
      </c>
      <c r="U187" s="19">
        <f t="shared" si="17"/>
        <v>0.5</v>
      </c>
      <c r="V187" s="19">
        <f t="shared" si="18"/>
        <v>1</v>
      </c>
      <c r="W187" s="19">
        <f t="shared" si="19"/>
        <v>0.4375</v>
      </c>
      <c r="X187" s="17"/>
    </row>
    <row r="188" spans="1:24" x14ac:dyDescent="0.25">
      <c r="A188" s="7">
        <v>2015</v>
      </c>
      <c r="B188" s="7">
        <v>27</v>
      </c>
      <c r="C188" s="7">
        <v>80</v>
      </c>
      <c r="D188" s="7">
        <v>72</v>
      </c>
      <c r="E188" s="7">
        <v>11</v>
      </c>
      <c r="F188" s="7">
        <v>22</v>
      </c>
      <c r="G188" s="7">
        <v>19</v>
      </c>
      <c r="H188" s="7">
        <v>3</v>
      </c>
      <c r="I188" s="7">
        <v>0</v>
      </c>
      <c r="J188" s="7">
        <v>0</v>
      </c>
      <c r="K188" s="7">
        <v>7</v>
      </c>
      <c r="L188" s="7">
        <v>6</v>
      </c>
      <c r="M188" s="7">
        <v>2</v>
      </c>
      <c r="N188" s="7">
        <v>13</v>
      </c>
      <c r="O188" s="7">
        <v>0</v>
      </c>
      <c r="P188" s="7">
        <v>0</v>
      </c>
      <c r="Q188" s="7">
        <v>0</v>
      </c>
      <c r="R188" s="7">
        <v>1</v>
      </c>
      <c r="S188" s="7">
        <v>0</v>
      </c>
      <c r="T188" s="19">
        <f t="shared" si="16"/>
        <v>0.3783783783783784</v>
      </c>
      <c r="U188" s="19">
        <f t="shared" si="17"/>
        <v>0.34722222222222221</v>
      </c>
      <c r="V188" s="19">
        <f t="shared" si="18"/>
        <v>0.72560060060060061</v>
      </c>
      <c r="W188" s="19">
        <f t="shared" si="19"/>
        <v>0.30555555555555558</v>
      </c>
      <c r="X188" s="17"/>
    </row>
    <row r="189" spans="1:24" x14ac:dyDescent="0.25">
      <c r="A189" s="7">
        <v>2016</v>
      </c>
      <c r="B189" s="7">
        <v>28</v>
      </c>
      <c r="C189" s="7">
        <v>89</v>
      </c>
      <c r="D189" s="7">
        <v>80</v>
      </c>
      <c r="E189" s="7">
        <v>6</v>
      </c>
      <c r="F189" s="7">
        <v>11</v>
      </c>
      <c r="G189" s="7">
        <v>10</v>
      </c>
      <c r="H189" s="7">
        <v>1</v>
      </c>
      <c r="I189" s="7">
        <v>0</v>
      </c>
      <c r="J189" s="7">
        <v>0</v>
      </c>
      <c r="K189" s="7">
        <v>4</v>
      </c>
      <c r="L189" s="7">
        <v>6</v>
      </c>
      <c r="M189" s="7">
        <v>2</v>
      </c>
      <c r="N189" s="7">
        <v>17</v>
      </c>
      <c r="O189" s="7">
        <v>1</v>
      </c>
      <c r="P189" s="7">
        <v>0</v>
      </c>
      <c r="Q189" s="7">
        <v>0</v>
      </c>
      <c r="R189" s="7">
        <v>0</v>
      </c>
      <c r="S189" s="7">
        <v>0</v>
      </c>
      <c r="T189" s="19">
        <f t="shared" si="16"/>
        <v>0.21686746987951808</v>
      </c>
      <c r="U189" s="19">
        <f t="shared" si="17"/>
        <v>0.15</v>
      </c>
      <c r="V189" s="19">
        <f t="shared" si="18"/>
        <v>0.36686746987951807</v>
      </c>
      <c r="W189" s="19">
        <f t="shared" si="19"/>
        <v>0.13750000000000001</v>
      </c>
      <c r="X189" s="17"/>
    </row>
    <row r="190" spans="1:24" x14ac:dyDescent="0.25">
      <c r="A190" s="7">
        <v>2017</v>
      </c>
      <c r="B190" s="7">
        <v>20</v>
      </c>
      <c r="C190" s="7">
        <v>59</v>
      </c>
      <c r="D190" s="7">
        <v>49</v>
      </c>
      <c r="E190" s="7">
        <v>13</v>
      </c>
      <c r="F190" s="7">
        <v>12</v>
      </c>
      <c r="G190" s="7">
        <v>11</v>
      </c>
      <c r="H190" s="7">
        <v>0</v>
      </c>
      <c r="I190" s="7">
        <v>1</v>
      </c>
      <c r="J190" s="7">
        <v>0</v>
      </c>
      <c r="K190" s="7">
        <v>8</v>
      </c>
      <c r="L190" s="7">
        <v>7</v>
      </c>
      <c r="M190" s="7">
        <v>0</v>
      </c>
      <c r="N190" s="7">
        <v>14</v>
      </c>
      <c r="O190" s="7">
        <v>3</v>
      </c>
      <c r="P190" s="7">
        <v>0</v>
      </c>
      <c r="Q190" s="7">
        <v>1</v>
      </c>
      <c r="R190" s="7">
        <v>1</v>
      </c>
      <c r="S190" s="7">
        <v>0</v>
      </c>
      <c r="T190" s="19">
        <f t="shared" si="16"/>
        <v>0.42307692307692307</v>
      </c>
      <c r="U190" s="19">
        <f t="shared" si="17"/>
        <v>0.2857142857142857</v>
      </c>
      <c r="V190" s="19">
        <f t="shared" si="18"/>
        <v>0.70879120879120872</v>
      </c>
      <c r="W190" s="19">
        <f t="shared" si="19"/>
        <v>0.24489795918367346</v>
      </c>
      <c r="X190" s="17"/>
    </row>
    <row r="191" spans="1:24" x14ac:dyDescent="0.25">
      <c r="A191" s="7">
        <v>2018</v>
      </c>
      <c r="B191" s="7">
        <v>28</v>
      </c>
      <c r="C191" s="7">
        <v>98</v>
      </c>
      <c r="D191" s="7">
        <v>88</v>
      </c>
      <c r="E191" s="7">
        <v>12</v>
      </c>
      <c r="F191" s="7">
        <v>27</v>
      </c>
      <c r="G191" s="7">
        <v>22</v>
      </c>
      <c r="H191" s="7">
        <v>5</v>
      </c>
      <c r="I191" s="7">
        <v>0</v>
      </c>
      <c r="J191" s="7">
        <v>0</v>
      </c>
      <c r="K191" s="7">
        <v>11</v>
      </c>
      <c r="L191" s="7">
        <v>6</v>
      </c>
      <c r="M191" s="53">
        <v>3</v>
      </c>
      <c r="N191" s="7">
        <v>11</v>
      </c>
      <c r="O191" s="7">
        <v>1</v>
      </c>
      <c r="P191" s="7">
        <v>5</v>
      </c>
      <c r="Q191" s="7">
        <v>4</v>
      </c>
      <c r="R191" s="7">
        <v>5</v>
      </c>
      <c r="S191" s="7">
        <v>0</v>
      </c>
      <c r="T191" s="19">
        <f t="shared" si="16"/>
        <v>0.36956521739130432</v>
      </c>
      <c r="U191" s="19">
        <f t="shared" si="17"/>
        <v>0.36363636363636365</v>
      </c>
      <c r="V191" s="19">
        <f t="shared" si="18"/>
        <v>0.73320158102766797</v>
      </c>
      <c r="W191" s="19">
        <f t="shared" si="19"/>
        <v>0.30681818181818182</v>
      </c>
      <c r="X191" s="17"/>
    </row>
    <row r="192" spans="1:24" x14ac:dyDescent="0.25">
      <c r="A192" s="7">
        <v>2019</v>
      </c>
      <c r="B192" s="12">
        <v>29</v>
      </c>
      <c r="C192" s="12">
        <v>91</v>
      </c>
      <c r="D192" s="12">
        <v>82</v>
      </c>
      <c r="E192" s="12">
        <v>18</v>
      </c>
      <c r="F192" s="12">
        <v>28</v>
      </c>
      <c r="G192" s="12">
        <v>20</v>
      </c>
      <c r="H192" s="12">
        <v>6</v>
      </c>
      <c r="I192" s="12">
        <v>2</v>
      </c>
      <c r="J192" s="12">
        <v>0</v>
      </c>
      <c r="K192" s="12">
        <v>10</v>
      </c>
      <c r="L192" s="12">
        <v>5</v>
      </c>
      <c r="M192" s="12">
        <v>1</v>
      </c>
      <c r="N192" s="12">
        <v>11</v>
      </c>
      <c r="O192" s="12">
        <v>3</v>
      </c>
      <c r="P192" s="12">
        <v>3</v>
      </c>
      <c r="Q192" s="12">
        <v>2</v>
      </c>
      <c r="R192" s="12">
        <v>3</v>
      </c>
      <c r="S192" s="12">
        <v>1</v>
      </c>
      <c r="T192" s="19">
        <f t="shared" si="16"/>
        <v>0.41860465116279072</v>
      </c>
      <c r="U192" s="19">
        <f t="shared" si="17"/>
        <v>0.46341463414634149</v>
      </c>
      <c r="V192" s="19">
        <f t="shared" si="18"/>
        <v>0.88201928530913221</v>
      </c>
      <c r="W192" s="19">
        <f t="shared" si="19"/>
        <v>0.34146341463414637</v>
      </c>
    </row>
    <row r="193" spans="1:24" x14ac:dyDescent="0.25">
      <c r="A193" s="7">
        <v>2022</v>
      </c>
      <c r="B193" s="12">
        <v>6</v>
      </c>
      <c r="C193" s="12">
        <v>17</v>
      </c>
      <c r="D193" s="12">
        <v>17</v>
      </c>
      <c r="E193" s="12">
        <v>2</v>
      </c>
      <c r="F193" s="12">
        <v>4</v>
      </c>
      <c r="G193" s="12">
        <v>3</v>
      </c>
      <c r="H193" s="12">
        <v>1</v>
      </c>
      <c r="I193" s="12">
        <v>0</v>
      </c>
      <c r="J193" s="12">
        <v>0</v>
      </c>
      <c r="K193" s="12">
        <v>2</v>
      </c>
      <c r="L193" s="12">
        <v>0</v>
      </c>
      <c r="M193" s="12">
        <v>0</v>
      </c>
      <c r="N193" s="12">
        <v>4</v>
      </c>
      <c r="O193" s="12">
        <v>0</v>
      </c>
      <c r="P193" s="12">
        <v>1</v>
      </c>
      <c r="Q193" s="12">
        <v>1</v>
      </c>
      <c r="R193" s="12">
        <v>0</v>
      </c>
      <c r="S193" s="12">
        <v>0</v>
      </c>
      <c r="T193" s="19">
        <f t="shared" si="16"/>
        <v>0.23529411764705882</v>
      </c>
      <c r="U193" s="19">
        <f t="shared" si="17"/>
        <v>0.29411764705882354</v>
      </c>
      <c r="V193" s="19">
        <f t="shared" si="18"/>
        <v>0.52941176470588236</v>
      </c>
      <c r="W193" s="19">
        <f t="shared" si="19"/>
        <v>0.23529411764705882</v>
      </c>
    </row>
    <row r="194" spans="1:24" x14ac:dyDescent="0.25">
      <c r="A194" s="23" t="s">
        <v>23</v>
      </c>
      <c r="B194" s="12">
        <v>156</v>
      </c>
      <c r="C194" s="12">
        <v>488</v>
      </c>
      <c r="D194" s="12">
        <v>435</v>
      </c>
      <c r="E194" s="12">
        <v>70</v>
      </c>
      <c r="F194" s="12">
        <v>114</v>
      </c>
      <c r="G194" s="12">
        <v>94</v>
      </c>
      <c r="H194" s="12">
        <v>17</v>
      </c>
      <c r="I194" s="12">
        <v>3</v>
      </c>
      <c r="J194" s="12">
        <v>0</v>
      </c>
      <c r="K194" s="12">
        <v>46</v>
      </c>
      <c r="L194" s="12">
        <v>36</v>
      </c>
      <c r="M194" s="12">
        <v>8</v>
      </c>
      <c r="N194" s="12">
        <v>83</v>
      </c>
      <c r="O194" s="12">
        <v>8</v>
      </c>
      <c r="P194" s="12">
        <v>10</v>
      </c>
      <c r="Q194" s="12">
        <v>8</v>
      </c>
      <c r="R194" s="12">
        <v>13</v>
      </c>
      <c r="S194" s="12">
        <v>1</v>
      </c>
      <c r="T194" s="19">
        <f t="shared" si="16"/>
        <v>0.35033259423503327</v>
      </c>
      <c r="U194" s="19">
        <f t="shared" si="17"/>
        <v>0.31494252873563217</v>
      </c>
      <c r="V194" s="19">
        <f t="shared" si="18"/>
        <v>0.66527512297066549</v>
      </c>
      <c r="W194" s="19">
        <f t="shared" si="19"/>
        <v>0.2620689655172414</v>
      </c>
    </row>
    <row r="195" spans="1:24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9"/>
      <c r="U195" s="19"/>
      <c r="V195" s="19"/>
      <c r="W195" s="19"/>
    </row>
    <row r="196" spans="1:24" ht="15.75" x14ac:dyDescent="0.25">
      <c r="A196" s="9" t="s">
        <v>72</v>
      </c>
      <c r="B196" s="10" t="s">
        <v>0</v>
      </c>
      <c r="C196" s="10" t="s">
        <v>1</v>
      </c>
      <c r="D196" s="10" t="s">
        <v>2</v>
      </c>
      <c r="E196" s="10" t="s">
        <v>3</v>
      </c>
      <c r="F196" s="10" t="s">
        <v>4</v>
      </c>
      <c r="G196" s="10" t="s">
        <v>5</v>
      </c>
      <c r="H196" s="10" t="s">
        <v>6</v>
      </c>
      <c r="I196" s="10" t="s">
        <v>7</v>
      </c>
      <c r="J196" s="10" t="s">
        <v>8</v>
      </c>
      <c r="K196" s="10" t="s">
        <v>9</v>
      </c>
      <c r="L196" s="10" t="s">
        <v>10</v>
      </c>
      <c r="M196" s="10" t="s">
        <v>11</v>
      </c>
      <c r="N196" s="10" t="s">
        <v>12</v>
      </c>
      <c r="O196" s="10" t="s">
        <v>13</v>
      </c>
      <c r="P196" s="10" t="s">
        <v>14</v>
      </c>
      <c r="Q196" s="10" t="s">
        <v>15</v>
      </c>
      <c r="R196" s="10" t="s">
        <v>16</v>
      </c>
      <c r="S196" s="10" t="s">
        <v>17</v>
      </c>
      <c r="T196" s="19" t="s">
        <v>18</v>
      </c>
      <c r="U196" s="19" t="s">
        <v>19</v>
      </c>
      <c r="V196" s="19" t="s">
        <v>20</v>
      </c>
      <c r="W196" s="19" t="s">
        <v>21</v>
      </c>
    </row>
    <row r="197" spans="1:24" x14ac:dyDescent="0.25">
      <c r="A197" s="7">
        <v>2016</v>
      </c>
      <c r="B197" s="7">
        <v>25</v>
      </c>
      <c r="C197" s="7">
        <v>80</v>
      </c>
      <c r="D197" s="7">
        <v>71</v>
      </c>
      <c r="E197" s="7">
        <v>20</v>
      </c>
      <c r="F197" s="7">
        <v>24</v>
      </c>
      <c r="G197" s="7">
        <v>17</v>
      </c>
      <c r="H197" s="7">
        <v>4</v>
      </c>
      <c r="I197" s="7">
        <v>2</v>
      </c>
      <c r="J197" s="7">
        <v>1</v>
      </c>
      <c r="K197" s="7">
        <v>7</v>
      </c>
      <c r="L197" s="7">
        <v>5</v>
      </c>
      <c r="M197" s="7">
        <v>1</v>
      </c>
      <c r="N197" s="7">
        <v>14</v>
      </c>
      <c r="O197" s="7">
        <v>3</v>
      </c>
      <c r="P197" s="7">
        <v>0</v>
      </c>
      <c r="Q197" s="7">
        <v>0</v>
      </c>
      <c r="R197" s="7">
        <v>10</v>
      </c>
      <c r="S197" s="7">
        <v>0</v>
      </c>
      <c r="T197" s="19">
        <f t="shared" ref="T197:T203" si="20">(F197+O197+L197)/(D197+O197+M197)</f>
        <v>0.42666666666666669</v>
      </c>
      <c r="U197" s="19">
        <f t="shared" ref="U197:U203" si="21">(G197+H197*2+I197*3+J197*4)/D197</f>
        <v>0.49295774647887325</v>
      </c>
      <c r="V197" s="19">
        <f t="shared" ref="V197:V203" si="22">T197+U197</f>
        <v>0.91962441314554</v>
      </c>
      <c r="W197" s="19">
        <f t="shared" ref="W197:W203" si="23">F197/D197</f>
        <v>0.3380281690140845</v>
      </c>
    </row>
    <row r="198" spans="1:24" x14ac:dyDescent="0.25">
      <c r="A198" s="7">
        <v>2017</v>
      </c>
      <c r="B198" s="7">
        <v>33</v>
      </c>
      <c r="C198" s="7">
        <v>116</v>
      </c>
      <c r="D198" s="7">
        <v>90</v>
      </c>
      <c r="E198" s="7">
        <v>25</v>
      </c>
      <c r="F198" s="7">
        <v>27</v>
      </c>
      <c r="G198" s="7">
        <v>22</v>
      </c>
      <c r="H198" s="7">
        <v>4</v>
      </c>
      <c r="I198" s="53">
        <v>1</v>
      </c>
      <c r="J198" s="7">
        <v>0</v>
      </c>
      <c r="K198" s="7">
        <v>12</v>
      </c>
      <c r="L198" s="7">
        <v>17</v>
      </c>
      <c r="M198" s="7">
        <v>0</v>
      </c>
      <c r="N198" s="7">
        <v>13</v>
      </c>
      <c r="O198" s="7">
        <v>7</v>
      </c>
      <c r="P198" s="7">
        <v>4</v>
      </c>
      <c r="Q198" s="7">
        <v>3</v>
      </c>
      <c r="R198" s="7">
        <v>14</v>
      </c>
      <c r="S198" s="7">
        <v>3</v>
      </c>
      <c r="T198" s="19">
        <f t="shared" si="20"/>
        <v>0.52577319587628868</v>
      </c>
      <c r="U198" s="19">
        <f t="shared" si="21"/>
        <v>0.36666666666666664</v>
      </c>
      <c r="V198" s="19">
        <f t="shared" si="22"/>
        <v>0.89243986254295526</v>
      </c>
      <c r="W198" s="19">
        <f t="shared" si="23"/>
        <v>0.3</v>
      </c>
      <c r="X198" s="17"/>
    </row>
    <row r="199" spans="1:24" x14ac:dyDescent="0.25">
      <c r="A199" s="7">
        <v>2018</v>
      </c>
      <c r="B199" s="7">
        <v>34</v>
      </c>
      <c r="C199" s="7">
        <v>136</v>
      </c>
      <c r="D199" s="7">
        <v>113</v>
      </c>
      <c r="E199" s="53">
        <v>34</v>
      </c>
      <c r="F199" s="7">
        <v>42</v>
      </c>
      <c r="G199" s="53">
        <v>38</v>
      </c>
      <c r="H199" s="7">
        <v>4</v>
      </c>
      <c r="I199" s="7">
        <v>0</v>
      </c>
      <c r="J199" s="7">
        <v>0</v>
      </c>
      <c r="K199" s="7">
        <v>12</v>
      </c>
      <c r="L199" s="7">
        <v>12</v>
      </c>
      <c r="M199" s="7">
        <v>1</v>
      </c>
      <c r="N199" s="7">
        <v>15</v>
      </c>
      <c r="O199" s="7">
        <v>9</v>
      </c>
      <c r="P199" s="53">
        <v>8</v>
      </c>
      <c r="Q199" s="7">
        <v>5</v>
      </c>
      <c r="R199" s="53">
        <v>23</v>
      </c>
      <c r="S199" s="7">
        <v>2</v>
      </c>
      <c r="T199" s="19">
        <f t="shared" si="20"/>
        <v>0.51219512195121952</v>
      </c>
      <c r="U199" s="19">
        <f t="shared" si="21"/>
        <v>0.40707964601769914</v>
      </c>
      <c r="V199" s="19">
        <f t="shared" si="22"/>
        <v>0.9192747679689186</v>
      </c>
      <c r="W199" s="19">
        <f t="shared" si="23"/>
        <v>0.37168141592920356</v>
      </c>
    </row>
    <row r="200" spans="1:24" x14ac:dyDescent="0.25">
      <c r="A200" s="7">
        <v>2019</v>
      </c>
      <c r="B200" s="7">
        <v>40</v>
      </c>
      <c r="C200" s="7">
        <v>150</v>
      </c>
      <c r="D200" s="7">
        <v>121</v>
      </c>
      <c r="E200" s="12">
        <v>28</v>
      </c>
      <c r="F200" s="12">
        <v>36</v>
      </c>
      <c r="G200" s="12">
        <v>25</v>
      </c>
      <c r="H200" s="12">
        <v>6</v>
      </c>
      <c r="I200" s="53">
        <v>4</v>
      </c>
      <c r="J200" s="12">
        <v>1</v>
      </c>
      <c r="K200" s="12">
        <v>13</v>
      </c>
      <c r="L200" s="12">
        <v>14</v>
      </c>
      <c r="M200" s="12">
        <v>4</v>
      </c>
      <c r="N200" s="12">
        <v>16</v>
      </c>
      <c r="O200" s="53">
        <v>11</v>
      </c>
      <c r="P200" s="12">
        <v>3</v>
      </c>
      <c r="Q200" s="12">
        <v>6</v>
      </c>
      <c r="R200" s="12">
        <v>9</v>
      </c>
      <c r="S200" s="12">
        <v>2</v>
      </c>
      <c r="T200" s="19">
        <f t="shared" si="20"/>
        <v>0.4485294117647059</v>
      </c>
      <c r="U200" s="19">
        <f t="shared" si="21"/>
        <v>0.43801652892561982</v>
      </c>
      <c r="V200" s="19">
        <f t="shared" si="22"/>
        <v>0.88654594069032577</v>
      </c>
      <c r="W200" s="19">
        <f t="shared" si="23"/>
        <v>0.2975206611570248</v>
      </c>
    </row>
    <row r="201" spans="1:24" x14ac:dyDescent="0.25">
      <c r="A201" s="7">
        <v>2022</v>
      </c>
      <c r="B201" s="12">
        <f>15+9</f>
        <v>24</v>
      </c>
      <c r="C201" s="12">
        <f>66+36</f>
        <v>102</v>
      </c>
      <c r="D201" s="12">
        <f>54+27</f>
        <v>81</v>
      </c>
      <c r="E201" s="53">
        <f>24+7</f>
        <v>31</v>
      </c>
      <c r="F201" s="12">
        <f>22+10</f>
        <v>32</v>
      </c>
      <c r="G201" s="12">
        <f>17+8</f>
        <v>25</v>
      </c>
      <c r="H201" s="12">
        <f>4+2</f>
        <v>6</v>
      </c>
      <c r="I201" s="12">
        <v>1</v>
      </c>
      <c r="J201" s="12">
        <v>0</v>
      </c>
      <c r="K201" s="12">
        <f>6+2</f>
        <v>8</v>
      </c>
      <c r="L201" s="12">
        <f>7+8</f>
        <v>15</v>
      </c>
      <c r="M201" s="12">
        <f>0+1</f>
        <v>1</v>
      </c>
      <c r="N201" s="12">
        <f>7+2</f>
        <v>9</v>
      </c>
      <c r="O201" s="12">
        <v>4</v>
      </c>
      <c r="P201" s="12">
        <f>2+3</f>
        <v>5</v>
      </c>
      <c r="Q201" s="12">
        <v>2</v>
      </c>
      <c r="R201" s="53">
        <f>17+9</f>
        <v>26</v>
      </c>
      <c r="S201" s="12">
        <v>1</v>
      </c>
      <c r="T201" s="52">
        <f t="shared" si="20"/>
        <v>0.59302325581395354</v>
      </c>
      <c r="U201" s="19">
        <f t="shared" si="21"/>
        <v>0.49382716049382713</v>
      </c>
      <c r="V201" s="19">
        <f t="shared" si="22"/>
        <v>1.0868504163077808</v>
      </c>
      <c r="W201" s="52">
        <f t="shared" si="23"/>
        <v>0.39506172839506171</v>
      </c>
    </row>
    <row r="202" spans="1:24" x14ac:dyDescent="0.25">
      <c r="A202" s="7">
        <v>2023</v>
      </c>
      <c r="B202" s="12">
        <v>29</v>
      </c>
      <c r="C202" s="12">
        <v>89</v>
      </c>
      <c r="D202" s="12">
        <v>80</v>
      </c>
      <c r="E202" s="12">
        <v>17</v>
      </c>
      <c r="F202" s="12">
        <v>21</v>
      </c>
      <c r="G202" s="12">
        <v>12</v>
      </c>
      <c r="H202" s="12">
        <v>3</v>
      </c>
      <c r="I202" s="12">
        <v>0</v>
      </c>
      <c r="J202" s="12">
        <v>0</v>
      </c>
      <c r="K202" s="12">
        <v>13</v>
      </c>
      <c r="L202" s="12">
        <v>5</v>
      </c>
      <c r="M202" s="12">
        <v>1</v>
      </c>
      <c r="N202" s="12">
        <v>7</v>
      </c>
      <c r="O202" s="12">
        <v>2</v>
      </c>
      <c r="P202" s="12">
        <v>0</v>
      </c>
      <c r="Q202" s="12">
        <v>0</v>
      </c>
      <c r="R202" s="12">
        <v>8</v>
      </c>
      <c r="S202" s="12">
        <v>0</v>
      </c>
      <c r="T202" s="19">
        <f t="shared" si="20"/>
        <v>0.33734939759036142</v>
      </c>
      <c r="U202" s="19">
        <f t="shared" si="21"/>
        <v>0.22500000000000001</v>
      </c>
      <c r="V202" s="19">
        <f t="shared" si="22"/>
        <v>0.5623493975903614</v>
      </c>
      <c r="W202" s="19">
        <f t="shared" si="23"/>
        <v>0.26250000000000001</v>
      </c>
    </row>
    <row r="203" spans="1:24" x14ac:dyDescent="0.25">
      <c r="A203" s="23" t="s">
        <v>23</v>
      </c>
      <c r="B203" s="12">
        <v>185</v>
      </c>
      <c r="C203" s="12">
        <v>673</v>
      </c>
      <c r="D203" s="12">
        <v>556</v>
      </c>
      <c r="E203" s="12">
        <v>155</v>
      </c>
      <c r="F203" s="12">
        <v>182</v>
      </c>
      <c r="G203" s="12">
        <v>139</v>
      </c>
      <c r="H203" s="12">
        <v>27</v>
      </c>
      <c r="I203" s="12">
        <v>8</v>
      </c>
      <c r="J203" s="12">
        <v>2</v>
      </c>
      <c r="K203" s="12">
        <v>65</v>
      </c>
      <c r="L203" s="12">
        <v>68</v>
      </c>
      <c r="M203" s="12">
        <v>8</v>
      </c>
      <c r="N203" s="12">
        <v>74</v>
      </c>
      <c r="O203" s="12">
        <v>36</v>
      </c>
      <c r="P203" s="12">
        <v>20</v>
      </c>
      <c r="Q203" s="12">
        <v>16</v>
      </c>
      <c r="R203" s="12">
        <v>90</v>
      </c>
      <c r="S203" s="12">
        <v>8</v>
      </c>
      <c r="T203" s="19">
        <f t="shared" si="20"/>
        <v>0.47666666666666668</v>
      </c>
      <c r="U203" s="19">
        <f t="shared" si="21"/>
        <v>0.40467625899280574</v>
      </c>
      <c r="V203" s="19">
        <f t="shared" si="22"/>
        <v>0.88134292565947248</v>
      </c>
      <c r="W203" s="19">
        <f t="shared" si="23"/>
        <v>0.3273381294964029</v>
      </c>
    </row>
    <row r="204" spans="1:24" x14ac:dyDescent="0.25">
      <c r="A204" s="10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19"/>
      <c r="U204" s="19"/>
      <c r="V204" s="19"/>
      <c r="W204" s="19"/>
    </row>
    <row r="205" spans="1:24" ht="15.75" x14ac:dyDescent="0.25">
      <c r="A205" s="9" t="s">
        <v>217</v>
      </c>
      <c r="B205" s="10" t="s">
        <v>0</v>
      </c>
      <c r="C205" s="10" t="s">
        <v>1</v>
      </c>
      <c r="D205" s="10" t="s">
        <v>2</v>
      </c>
      <c r="E205" s="10" t="s">
        <v>3</v>
      </c>
      <c r="F205" s="10" t="s">
        <v>4</v>
      </c>
      <c r="G205" s="10" t="s">
        <v>5</v>
      </c>
      <c r="H205" s="10" t="s">
        <v>6</v>
      </c>
      <c r="I205" s="10" t="s">
        <v>7</v>
      </c>
      <c r="J205" s="10" t="s">
        <v>8</v>
      </c>
      <c r="K205" s="10" t="s">
        <v>9</v>
      </c>
      <c r="L205" s="10" t="s">
        <v>10</v>
      </c>
      <c r="M205" s="10" t="s">
        <v>11</v>
      </c>
      <c r="N205" s="10" t="s">
        <v>12</v>
      </c>
      <c r="O205" s="10" t="s">
        <v>13</v>
      </c>
      <c r="P205" s="10" t="s">
        <v>14</v>
      </c>
      <c r="Q205" s="10" t="s">
        <v>15</v>
      </c>
      <c r="R205" s="10" t="s">
        <v>16</v>
      </c>
      <c r="S205" s="10" t="s">
        <v>17</v>
      </c>
      <c r="T205" s="19" t="s">
        <v>18</v>
      </c>
      <c r="U205" s="19" t="s">
        <v>19</v>
      </c>
      <c r="V205" s="19" t="s">
        <v>20</v>
      </c>
      <c r="W205" s="19" t="s">
        <v>21</v>
      </c>
    </row>
    <row r="206" spans="1:24" x14ac:dyDescent="0.25">
      <c r="A206" s="7">
        <v>2019</v>
      </c>
      <c r="B206" s="7">
        <v>2</v>
      </c>
      <c r="C206" s="7">
        <v>4</v>
      </c>
      <c r="D206" s="7">
        <v>3</v>
      </c>
      <c r="E206" s="7">
        <v>1</v>
      </c>
      <c r="F206" s="7">
        <v>2</v>
      </c>
      <c r="G206" s="7">
        <v>2</v>
      </c>
      <c r="H206" s="7">
        <v>0</v>
      </c>
      <c r="I206" s="7">
        <v>0</v>
      </c>
      <c r="J206" s="7">
        <v>0</v>
      </c>
      <c r="K206" s="7">
        <v>1</v>
      </c>
      <c r="L206" s="7">
        <v>1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19">
        <f>(F206+O206+L206)/(D206+O206+M206)</f>
        <v>1</v>
      </c>
      <c r="U206" s="19">
        <f>(G206+H206*2+I206*3+J206*4)/D206</f>
        <v>0.66666666666666663</v>
      </c>
      <c r="V206" s="19">
        <f>T206+U206</f>
        <v>1.6666666666666665</v>
      </c>
      <c r="W206" s="19">
        <f>F206/D206</f>
        <v>0.66666666666666663</v>
      </c>
    </row>
    <row r="207" spans="1:24" x14ac:dyDescent="0.25">
      <c r="A207" s="7">
        <v>2022</v>
      </c>
      <c r="B207" s="12">
        <v>1</v>
      </c>
      <c r="C207" s="12">
        <v>3</v>
      </c>
      <c r="D207" s="12">
        <v>3</v>
      </c>
      <c r="E207" s="12">
        <v>1</v>
      </c>
      <c r="F207" s="12">
        <v>1</v>
      </c>
      <c r="G207" s="12">
        <v>1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9">
        <f>(F207+O207+L207)/(D207+O207+M207)</f>
        <v>0.33333333333333331</v>
      </c>
      <c r="U207" s="19">
        <f>(G207+H207*2+I207*3+J207*4)/D207</f>
        <v>0.33333333333333331</v>
      </c>
      <c r="V207" s="19">
        <f>T207+U207</f>
        <v>0.66666666666666663</v>
      </c>
      <c r="W207" s="19">
        <f>F207/D207</f>
        <v>0.33333333333333331</v>
      </c>
    </row>
    <row r="208" spans="1:24" x14ac:dyDescent="0.25">
      <c r="A208" s="7">
        <v>2023</v>
      </c>
      <c r="B208" s="12">
        <v>20</v>
      </c>
      <c r="C208" s="12">
        <v>68</v>
      </c>
      <c r="D208" s="12">
        <v>54</v>
      </c>
      <c r="E208" s="12">
        <v>11</v>
      </c>
      <c r="F208" s="12">
        <v>14</v>
      </c>
      <c r="G208" s="12">
        <v>8</v>
      </c>
      <c r="H208" s="12">
        <v>6</v>
      </c>
      <c r="I208" s="12">
        <v>0</v>
      </c>
      <c r="J208" s="12">
        <v>0</v>
      </c>
      <c r="K208" s="12">
        <v>10</v>
      </c>
      <c r="L208" s="12">
        <v>14</v>
      </c>
      <c r="M208" s="12">
        <v>0</v>
      </c>
      <c r="N208" s="12">
        <v>6</v>
      </c>
      <c r="O208" s="12">
        <v>0</v>
      </c>
      <c r="P208" s="12">
        <v>0</v>
      </c>
      <c r="Q208" s="12">
        <v>0</v>
      </c>
      <c r="R208" s="12">
        <v>0</v>
      </c>
      <c r="S208" s="12">
        <v>2</v>
      </c>
      <c r="T208" s="19">
        <f>(F208+O208+L208)/(D208+O208+M208)</f>
        <v>0.51851851851851849</v>
      </c>
      <c r="U208" s="19">
        <f>(G208+H208*2+I208*3+J208*4)/D208</f>
        <v>0.37037037037037035</v>
      </c>
      <c r="V208" s="19">
        <f>T208+U208</f>
        <v>0.88888888888888884</v>
      </c>
      <c r="W208" s="19">
        <f>F208/D208</f>
        <v>0.25925925925925924</v>
      </c>
    </row>
    <row r="209" spans="1:23" x14ac:dyDescent="0.25">
      <c r="A209" s="10" t="s">
        <v>23</v>
      </c>
      <c r="B209" s="7">
        <v>23</v>
      </c>
      <c r="C209" s="7">
        <v>75</v>
      </c>
      <c r="D209" s="7">
        <v>60</v>
      </c>
      <c r="E209" s="7">
        <v>13</v>
      </c>
      <c r="F209" s="7">
        <v>17</v>
      </c>
      <c r="G209" s="7">
        <v>11</v>
      </c>
      <c r="H209" s="7">
        <v>6</v>
      </c>
      <c r="I209" s="7">
        <v>0</v>
      </c>
      <c r="J209" s="7">
        <v>0</v>
      </c>
      <c r="K209" s="7">
        <v>11</v>
      </c>
      <c r="L209" s="7">
        <v>15</v>
      </c>
      <c r="M209" s="7">
        <v>0</v>
      </c>
      <c r="N209" s="7">
        <v>7</v>
      </c>
      <c r="O209" s="7">
        <v>0</v>
      </c>
      <c r="P209" s="7">
        <v>0</v>
      </c>
      <c r="Q209" s="7">
        <v>0</v>
      </c>
      <c r="R209" s="7">
        <v>0</v>
      </c>
      <c r="S209" s="7">
        <v>2</v>
      </c>
      <c r="T209" s="19">
        <f>(F209+O209+L209)/(D209+O209+M209)</f>
        <v>0.53333333333333333</v>
      </c>
      <c r="U209" s="19">
        <f>(G209+H209*2+I209*3+J209*4)/D209</f>
        <v>0.38333333333333336</v>
      </c>
      <c r="V209" s="19">
        <f>T209+U209</f>
        <v>0.91666666666666674</v>
      </c>
      <c r="W209" s="19">
        <f>F209/D209</f>
        <v>0.28333333333333333</v>
      </c>
    </row>
    <row r="210" spans="1:23" x14ac:dyDescent="0.25">
      <c r="A210" s="10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19"/>
      <c r="U210" s="19"/>
      <c r="V210" s="19"/>
      <c r="W210" s="19"/>
    </row>
    <row r="211" spans="1:23" ht="15.75" x14ac:dyDescent="0.25">
      <c r="A211" s="9" t="s">
        <v>226</v>
      </c>
      <c r="B211" s="10" t="s">
        <v>0</v>
      </c>
      <c r="C211" s="10" t="s">
        <v>1</v>
      </c>
      <c r="D211" s="10" t="s">
        <v>2</v>
      </c>
      <c r="E211" s="10" t="s">
        <v>3</v>
      </c>
      <c r="F211" s="10" t="s">
        <v>4</v>
      </c>
      <c r="G211" s="10" t="s">
        <v>5</v>
      </c>
      <c r="H211" s="10" t="s">
        <v>6</v>
      </c>
      <c r="I211" s="10" t="s">
        <v>7</v>
      </c>
      <c r="J211" s="10" t="s">
        <v>8</v>
      </c>
      <c r="K211" s="10" t="s">
        <v>9</v>
      </c>
      <c r="L211" s="10" t="s">
        <v>10</v>
      </c>
      <c r="M211" s="10" t="s">
        <v>11</v>
      </c>
      <c r="N211" s="10" t="s">
        <v>12</v>
      </c>
      <c r="O211" s="10" t="s">
        <v>13</v>
      </c>
      <c r="P211" s="10" t="s">
        <v>14</v>
      </c>
      <c r="Q211" s="10" t="s">
        <v>15</v>
      </c>
      <c r="R211" s="10" t="s">
        <v>16</v>
      </c>
      <c r="S211" s="10" t="s">
        <v>17</v>
      </c>
      <c r="T211" s="19" t="s">
        <v>18</v>
      </c>
      <c r="U211" s="19" t="s">
        <v>19</v>
      </c>
      <c r="V211" s="19" t="s">
        <v>20</v>
      </c>
      <c r="W211" s="19" t="s">
        <v>21</v>
      </c>
    </row>
    <row r="212" spans="1:23" x14ac:dyDescent="0.25">
      <c r="A212" s="7">
        <v>2022</v>
      </c>
      <c r="B212" s="12">
        <v>4</v>
      </c>
      <c r="C212" s="12">
        <v>9</v>
      </c>
      <c r="D212" s="12">
        <v>9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4</v>
      </c>
      <c r="O212" s="12">
        <v>0</v>
      </c>
      <c r="P212" s="12">
        <v>1</v>
      </c>
      <c r="Q212" s="12">
        <v>1</v>
      </c>
      <c r="R212" s="12">
        <v>0</v>
      </c>
      <c r="S212" s="12">
        <v>0</v>
      </c>
      <c r="T212" s="19">
        <f>(F212+O212+L212)/(D212+O212+M212)</f>
        <v>0</v>
      </c>
      <c r="U212" s="19">
        <f>(G212+H212*2+I212*3+J212*4)/D212</f>
        <v>0</v>
      </c>
      <c r="V212" s="19">
        <f>T212+U212</f>
        <v>0</v>
      </c>
      <c r="W212" s="19">
        <f>F212/D212</f>
        <v>0</v>
      </c>
    </row>
    <row r="213" spans="1:23" x14ac:dyDescent="0.25">
      <c r="A213" s="10" t="s">
        <v>23</v>
      </c>
      <c r="B213" s="12">
        <v>4</v>
      </c>
      <c r="C213" s="12">
        <v>9</v>
      </c>
      <c r="D213" s="12">
        <v>9</v>
      </c>
      <c r="E213" s="12">
        <v>1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4</v>
      </c>
      <c r="O213" s="12">
        <v>0</v>
      </c>
      <c r="P213" s="12">
        <v>1</v>
      </c>
      <c r="Q213" s="12">
        <v>1</v>
      </c>
      <c r="R213" s="12">
        <v>0</v>
      </c>
      <c r="S213" s="12">
        <v>0</v>
      </c>
      <c r="T213" s="19">
        <f>(F213+O213+L213)/(D213+O213+M213)</f>
        <v>0</v>
      </c>
      <c r="U213" s="19">
        <f>(G213+H213*2+I213*3+J213*4)/D213</f>
        <v>0</v>
      </c>
      <c r="V213" s="19">
        <f>T213+U213</f>
        <v>0</v>
      </c>
      <c r="W213" s="19">
        <f>F213/D213</f>
        <v>0</v>
      </c>
    </row>
    <row r="214" spans="1:23" x14ac:dyDescent="0.25">
      <c r="A214" s="10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19"/>
      <c r="U214" s="19"/>
      <c r="V214" s="19"/>
      <c r="W214" s="19"/>
    </row>
    <row r="215" spans="1:23" ht="15.75" x14ac:dyDescent="0.25">
      <c r="A215" s="9" t="s">
        <v>147</v>
      </c>
      <c r="B215" s="10" t="s">
        <v>0</v>
      </c>
      <c r="C215" s="10" t="s">
        <v>1</v>
      </c>
      <c r="D215" s="10" t="s">
        <v>2</v>
      </c>
      <c r="E215" s="10" t="s">
        <v>3</v>
      </c>
      <c r="F215" s="10" t="s">
        <v>4</v>
      </c>
      <c r="G215" s="10" t="s">
        <v>5</v>
      </c>
      <c r="H215" s="10" t="s">
        <v>6</v>
      </c>
      <c r="I215" s="10" t="s">
        <v>7</v>
      </c>
      <c r="J215" s="10" t="s">
        <v>8</v>
      </c>
      <c r="K215" s="10" t="s">
        <v>9</v>
      </c>
      <c r="L215" s="10" t="s">
        <v>10</v>
      </c>
      <c r="M215" s="10" t="s">
        <v>11</v>
      </c>
      <c r="N215" s="10" t="s">
        <v>12</v>
      </c>
      <c r="O215" s="10" t="s">
        <v>13</v>
      </c>
      <c r="P215" s="10" t="s">
        <v>14</v>
      </c>
      <c r="Q215" s="10" t="s">
        <v>15</v>
      </c>
      <c r="R215" s="10" t="s">
        <v>16</v>
      </c>
      <c r="S215" s="10" t="s">
        <v>17</v>
      </c>
      <c r="T215" s="19" t="s">
        <v>18</v>
      </c>
      <c r="U215" s="19" t="s">
        <v>19</v>
      </c>
      <c r="V215" s="19" t="s">
        <v>20</v>
      </c>
      <c r="W215" s="19" t="s">
        <v>21</v>
      </c>
    </row>
    <row r="216" spans="1:23" x14ac:dyDescent="0.25">
      <c r="A216" s="7">
        <v>2010</v>
      </c>
      <c r="B216" s="7">
        <v>3</v>
      </c>
      <c r="C216" s="7">
        <v>11</v>
      </c>
      <c r="D216" s="7">
        <v>7</v>
      </c>
      <c r="E216" s="7">
        <v>2</v>
      </c>
      <c r="F216" s="7">
        <v>2</v>
      </c>
      <c r="G216" s="7">
        <v>1</v>
      </c>
      <c r="H216" s="7">
        <v>1</v>
      </c>
      <c r="I216" s="7">
        <v>0</v>
      </c>
      <c r="J216" s="7">
        <v>0</v>
      </c>
      <c r="K216" s="7">
        <v>1</v>
      </c>
      <c r="L216" s="7">
        <v>4</v>
      </c>
      <c r="M216" s="7">
        <v>0</v>
      </c>
      <c r="N216" s="7">
        <v>1</v>
      </c>
      <c r="O216" s="7">
        <v>0</v>
      </c>
      <c r="P216" s="7">
        <v>0</v>
      </c>
      <c r="Q216" s="7">
        <v>0</v>
      </c>
      <c r="R216" s="7">
        <v>1</v>
      </c>
      <c r="S216" s="7">
        <v>0</v>
      </c>
      <c r="T216" s="19">
        <f>(F216+O216+L216)/(D216+O216+M216)</f>
        <v>0.8571428571428571</v>
      </c>
      <c r="U216" s="19">
        <f>(G216+H216*2+I216*3+J216*4)/D216</f>
        <v>0.42857142857142855</v>
      </c>
      <c r="V216" s="19">
        <f>T216+U216</f>
        <v>1.2857142857142856</v>
      </c>
      <c r="W216" s="19">
        <f>F216/D216</f>
        <v>0.2857142857142857</v>
      </c>
    </row>
    <row r="217" spans="1:23" x14ac:dyDescent="0.25">
      <c r="A217" s="10" t="s">
        <v>23</v>
      </c>
      <c r="B217" s="7">
        <v>3</v>
      </c>
      <c r="C217" s="7">
        <v>11</v>
      </c>
      <c r="D217" s="7">
        <v>7</v>
      </c>
      <c r="E217" s="7">
        <v>2</v>
      </c>
      <c r="F217" s="7">
        <v>2</v>
      </c>
      <c r="G217" s="7">
        <v>1</v>
      </c>
      <c r="H217" s="7">
        <v>1</v>
      </c>
      <c r="I217" s="7">
        <v>0</v>
      </c>
      <c r="J217" s="7">
        <v>0</v>
      </c>
      <c r="K217" s="7">
        <v>1</v>
      </c>
      <c r="L217" s="7">
        <v>4</v>
      </c>
      <c r="M217" s="7">
        <v>0</v>
      </c>
      <c r="N217" s="7">
        <v>1</v>
      </c>
      <c r="O217" s="7">
        <v>0</v>
      </c>
      <c r="P217" s="7">
        <v>0</v>
      </c>
      <c r="Q217" s="7">
        <v>0</v>
      </c>
      <c r="R217" s="7">
        <v>1</v>
      </c>
      <c r="S217" s="7">
        <v>0</v>
      </c>
      <c r="T217" s="19">
        <f>(F217+O217+L217)/(D217+O217+M217)</f>
        <v>0.8571428571428571</v>
      </c>
      <c r="U217" s="19">
        <f>(G217+H217*2+I217*3+J217*4)/D217</f>
        <v>0.42857142857142855</v>
      </c>
      <c r="V217" s="19">
        <f>T217+U217</f>
        <v>1.2857142857142856</v>
      </c>
      <c r="W217" s="19">
        <f>F217/D217</f>
        <v>0.2857142857142857</v>
      </c>
    </row>
    <row r="218" spans="1:23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9"/>
      <c r="U218" s="19"/>
      <c r="V218" s="19"/>
      <c r="W218" s="19"/>
    </row>
    <row r="219" spans="1:23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9"/>
      <c r="U219" s="19"/>
      <c r="V219" s="19"/>
      <c r="W219" s="19"/>
    </row>
    <row r="220" spans="1:23" ht="15.75" x14ac:dyDescent="0.25">
      <c r="A220" s="9" t="s">
        <v>132</v>
      </c>
      <c r="B220" s="10" t="s">
        <v>0</v>
      </c>
      <c r="C220" s="10" t="s">
        <v>1</v>
      </c>
      <c r="D220" s="10" t="s">
        <v>2</v>
      </c>
      <c r="E220" s="10" t="s">
        <v>3</v>
      </c>
      <c r="F220" s="10" t="s">
        <v>4</v>
      </c>
      <c r="G220" s="10" t="s">
        <v>5</v>
      </c>
      <c r="H220" s="10" t="s">
        <v>6</v>
      </c>
      <c r="I220" s="10" t="s">
        <v>7</v>
      </c>
      <c r="J220" s="10" t="s">
        <v>8</v>
      </c>
      <c r="K220" s="10" t="s">
        <v>9</v>
      </c>
      <c r="L220" s="10" t="s">
        <v>10</v>
      </c>
      <c r="M220" s="10" t="s">
        <v>11</v>
      </c>
      <c r="N220" s="10" t="s">
        <v>12</v>
      </c>
      <c r="O220" s="10" t="s">
        <v>13</v>
      </c>
      <c r="P220" s="10" t="s">
        <v>14</v>
      </c>
      <c r="Q220" s="10" t="s">
        <v>15</v>
      </c>
      <c r="R220" s="10" t="s">
        <v>16</v>
      </c>
      <c r="S220" s="10" t="s">
        <v>17</v>
      </c>
      <c r="T220" s="19" t="s">
        <v>18</v>
      </c>
      <c r="U220" s="19" t="s">
        <v>19</v>
      </c>
      <c r="V220" s="19" t="s">
        <v>20</v>
      </c>
      <c r="W220" s="19" t="s">
        <v>21</v>
      </c>
    </row>
    <row r="221" spans="1:23" x14ac:dyDescent="0.25">
      <c r="A221" s="7">
        <v>2004</v>
      </c>
      <c r="B221" s="7">
        <v>21</v>
      </c>
      <c r="C221" s="7">
        <v>44</v>
      </c>
      <c r="D221" s="7">
        <v>44</v>
      </c>
      <c r="F221" s="7">
        <v>4</v>
      </c>
      <c r="G221" s="7">
        <v>4</v>
      </c>
      <c r="T221" s="19">
        <f>(F221+O221+L221)/(D221+O221+M221)</f>
        <v>9.0909090909090912E-2</v>
      </c>
      <c r="U221" s="19">
        <f>(G221+H221*2+I221*3+J221*4)/D221</f>
        <v>9.0909090909090912E-2</v>
      </c>
      <c r="V221" s="19">
        <f>T221+U221</f>
        <v>0.18181818181818182</v>
      </c>
      <c r="W221" s="19">
        <f>F221/D221</f>
        <v>9.0909090909090912E-2</v>
      </c>
    </row>
    <row r="222" spans="1:23" x14ac:dyDescent="0.25">
      <c r="A222" s="10" t="s">
        <v>23</v>
      </c>
      <c r="B222" s="7">
        <v>21</v>
      </c>
      <c r="C222" s="7">
        <v>44</v>
      </c>
      <c r="D222" s="7">
        <v>44</v>
      </c>
      <c r="E222" s="7">
        <v>0</v>
      </c>
      <c r="F222" s="7">
        <v>4</v>
      </c>
      <c r="G222" s="7">
        <v>4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19">
        <v>9.0909090909090912E-2</v>
      </c>
      <c r="U222" s="19">
        <v>9.0909090909090912E-2</v>
      </c>
      <c r="V222" s="19">
        <v>0.18181818181818182</v>
      </c>
      <c r="W222" s="19">
        <v>9.0909090909090912E-2</v>
      </c>
    </row>
    <row r="223" spans="1:23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9"/>
      <c r="U223" s="19"/>
      <c r="V223" s="19"/>
      <c r="W223" s="19"/>
    </row>
    <row r="224" spans="1:23" ht="15.75" x14ac:dyDescent="0.25">
      <c r="A224" s="9" t="s">
        <v>41</v>
      </c>
      <c r="B224" s="10" t="s">
        <v>0</v>
      </c>
      <c r="C224" s="10" t="s">
        <v>1</v>
      </c>
      <c r="D224" s="10" t="s">
        <v>2</v>
      </c>
      <c r="E224" s="10" t="s">
        <v>3</v>
      </c>
      <c r="F224" s="10" t="s">
        <v>4</v>
      </c>
      <c r="G224" s="10" t="s">
        <v>5</v>
      </c>
      <c r="H224" s="10" t="s">
        <v>6</v>
      </c>
      <c r="I224" s="10" t="s">
        <v>7</v>
      </c>
      <c r="J224" s="10" t="s">
        <v>8</v>
      </c>
      <c r="K224" s="10" t="s">
        <v>9</v>
      </c>
      <c r="L224" s="10" t="s">
        <v>10</v>
      </c>
      <c r="M224" s="10" t="s">
        <v>11</v>
      </c>
      <c r="N224" s="10" t="s">
        <v>12</v>
      </c>
      <c r="O224" s="10" t="s">
        <v>13</v>
      </c>
      <c r="P224" s="10" t="s">
        <v>14</v>
      </c>
      <c r="Q224" s="10" t="s">
        <v>15</v>
      </c>
      <c r="R224" s="10" t="s">
        <v>16</v>
      </c>
      <c r="S224" s="10" t="s">
        <v>17</v>
      </c>
      <c r="T224" s="19" t="s">
        <v>18</v>
      </c>
      <c r="U224" s="19" t="s">
        <v>19</v>
      </c>
      <c r="V224" s="19" t="s">
        <v>20</v>
      </c>
      <c r="W224" s="19" t="s">
        <v>21</v>
      </c>
    </row>
    <row r="225" spans="1:23" x14ac:dyDescent="0.25">
      <c r="A225" s="7">
        <v>2013</v>
      </c>
      <c r="B225" s="7">
        <v>2</v>
      </c>
      <c r="C225" s="7">
        <v>5</v>
      </c>
      <c r="D225" s="7">
        <v>5</v>
      </c>
      <c r="E225" s="7">
        <v>0</v>
      </c>
      <c r="F225" s="7">
        <v>1</v>
      </c>
      <c r="G225" s="7">
        <v>1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19">
        <f>(F225+O225+L225)/(D225+O225+M225)</f>
        <v>0.2</v>
      </c>
      <c r="U225" s="19">
        <f>(G225+H225*2+I225*3+J225*4)/D225</f>
        <v>0.2</v>
      </c>
      <c r="V225" s="19">
        <f>T225+U225</f>
        <v>0.4</v>
      </c>
      <c r="W225" s="19">
        <f>F225/D225</f>
        <v>0.2</v>
      </c>
    </row>
    <row r="226" spans="1:23" x14ac:dyDescent="0.25">
      <c r="A226" s="10" t="s">
        <v>23</v>
      </c>
      <c r="B226" s="7">
        <v>2</v>
      </c>
      <c r="C226" s="7">
        <v>5</v>
      </c>
      <c r="D226" s="7">
        <v>5</v>
      </c>
      <c r="E226" s="7">
        <v>0</v>
      </c>
      <c r="F226" s="7">
        <v>1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19">
        <f>(F226+O226+L226)/(D226+O226+M226)</f>
        <v>0.2</v>
      </c>
      <c r="U226" s="19">
        <f>(G226+H226*2+I226*3+J226*4)/D226</f>
        <v>0.2</v>
      </c>
      <c r="V226" s="19">
        <f>T226+U226</f>
        <v>0.4</v>
      </c>
      <c r="W226" s="19">
        <f>F226/D226</f>
        <v>0.2</v>
      </c>
    </row>
    <row r="227" spans="1:23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9"/>
      <c r="U227" s="19"/>
      <c r="V227" s="19"/>
      <c r="W227" s="19"/>
    </row>
    <row r="228" spans="1:23" ht="15.75" x14ac:dyDescent="0.25">
      <c r="A228" s="9" t="s">
        <v>118</v>
      </c>
      <c r="B228" s="10" t="s">
        <v>0</v>
      </c>
      <c r="C228" s="10" t="s">
        <v>1</v>
      </c>
      <c r="D228" s="10" t="s">
        <v>2</v>
      </c>
      <c r="E228" s="10" t="s">
        <v>3</v>
      </c>
      <c r="F228" s="10" t="s">
        <v>4</v>
      </c>
      <c r="G228" s="10" t="s">
        <v>5</v>
      </c>
      <c r="H228" s="10" t="s">
        <v>6</v>
      </c>
      <c r="I228" s="10" t="s">
        <v>7</v>
      </c>
      <c r="J228" s="10" t="s">
        <v>8</v>
      </c>
      <c r="K228" s="10" t="s">
        <v>9</v>
      </c>
      <c r="L228" s="10" t="s">
        <v>10</v>
      </c>
      <c r="M228" s="10" t="s">
        <v>11</v>
      </c>
      <c r="N228" s="10" t="s">
        <v>12</v>
      </c>
      <c r="O228" s="10" t="s">
        <v>13</v>
      </c>
      <c r="P228" s="10" t="s">
        <v>14</v>
      </c>
      <c r="Q228" s="10" t="s">
        <v>15</v>
      </c>
      <c r="R228" s="10" t="s">
        <v>16</v>
      </c>
      <c r="S228" s="10" t="s">
        <v>17</v>
      </c>
      <c r="T228" s="19" t="s">
        <v>18</v>
      </c>
      <c r="U228" s="19" t="s">
        <v>19</v>
      </c>
      <c r="V228" s="19" t="s">
        <v>20</v>
      </c>
      <c r="W228" s="19" t="s">
        <v>21</v>
      </c>
    </row>
    <row r="229" spans="1:23" x14ac:dyDescent="0.25">
      <c r="A229" s="7">
        <v>2006</v>
      </c>
      <c r="B229" s="7">
        <v>10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19">
        <v>0</v>
      </c>
      <c r="U229" s="19">
        <v>0</v>
      </c>
      <c r="V229" s="19">
        <v>0</v>
      </c>
      <c r="W229" s="19">
        <v>0</v>
      </c>
    </row>
    <row r="230" spans="1:23" x14ac:dyDescent="0.25">
      <c r="A230" s="7">
        <v>2007</v>
      </c>
      <c r="B230" s="7">
        <v>2</v>
      </c>
      <c r="C230" s="7">
        <v>3</v>
      </c>
      <c r="D230" s="7">
        <v>2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1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0</v>
      </c>
      <c r="S230" s="7">
        <v>0</v>
      </c>
      <c r="T230" s="19">
        <f>(F230+O230+L230)/(D230+O230+M230)</f>
        <v>0.5</v>
      </c>
      <c r="U230" s="19">
        <f>(G230+H230*2+I230*3+J230*4)/D230</f>
        <v>0</v>
      </c>
      <c r="V230" s="19">
        <f>T230+U230</f>
        <v>0.5</v>
      </c>
      <c r="W230" s="19">
        <f>F230/D230</f>
        <v>0</v>
      </c>
    </row>
    <row r="231" spans="1:23" x14ac:dyDescent="0.25">
      <c r="A231" s="7">
        <v>2008</v>
      </c>
      <c r="B231" s="7">
        <v>10</v>
      </c>
      <c r="C231" s="7">
        <v>3</v>
      </c>
      <c r="D231" s="7">
        <v>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1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19">
        <f>(F231+O231+L231)/(D231+O231+M231)</f>
        <v>0.5</v>
      </c>
      <c r="U231" s="19">
        <f>(G231+H231*2+I231*3+J231*4)/D231</f>
        <v>0</v>
      </c>
      <c r="V231" s="19">
        <f>T231+U231</f>
        <v>0.5</v>
      </c>
      <c r="W231" s="19">
        <f>F231/D231</f>
        <v>0</v>
      </c>
    </row>
    <row r="232" spans="1:23" x14ac:dyDescent="0.25">
      <c r="A232" s="7">
        <v>2009</v>
      </c>
      <c r="B232" s="7">
        <v>1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19">
        <v>0</v>
      </c>
      <c r="U232" s="19">
        <v>0</v>
      </c>
      <c r="V232" s="19">
        <v>0</v>
      </c>
      <c r="W232" s="19">
        <v>0</v>
      </c>
    </row>
    <row r="233" spans="1:23" x14ac:dyDescent="0.25">
      <c r="A233" s="7">
        <v>2010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19">
        <v>0</v>
      </c>
      <c r="U233" s="19">
        <v>0</v>
      </c>
      <c r="V233" s="19">
        <v>0</v>
      </c>
      <c r="W233" s="19">
        <v>0</v>
      </c>
    </row>
    <row r="234" spans="1:23" x14ac:dyDescent="0.25">
      <c r="A234" s="10" t="s">
        <v>23</v>
      </c>
      <c r="B234" s="7">
        <v>23</v>
      </c>
      <c r="C234" s="7">
        <v>6</v>
      </c>
      <c r="D234" s="7">
        <v>4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2</v>
      </c>
      <c r="M234" s="7">
        <v>0</v>
      </c>
      <c r="N234" s="7">
        <v>1</v>
      </c>
      <c r="O234" s="7">
        <v>0</v>
      </c>
      <c r="P234" s="7">
        <v>0</v>
      </c>
      <c r="Q234" s="7">
        <v>1</v>
      </c>
      <c r="R234" s="7">
        <v>0</v>
      </c>
      <c r="S234" s="7">
        <v>0</v>
      </c>
      <c r="T234" s="19">
        <f>(F234+O234+L234)/(D234+O234+M234)</f>
        <v>0.5</v>
      </c>
      <c r="U234" s="19">
        <f>(G234+H234*2+I234*3+J234*4)/D234</f>
        <v>0</v>
      </c>
      <c r="V234" s="19">
        <f>T234+U234</f>
        <v>0.5</v>
      </c>
      <c r="W234" s="19">
        <f>F234/D234</f>
        <v>0</v>
      </c>
    </row>
    <row r="235" spans="1:23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9"/>
      <c r="U235" s="19"/>
      <c r="V235" s="19"/>
      <c r="W235" s="19"/>
    </row>
    <row r="236" spans="1:23" ht="15.75" x14ac:dyDescent="0.25">
      <c r="A236" s="9" t="s">
        <v>158</v>
      </c>
      <c r="B236" s="10" t="s">
        <v>0</v>
      </c>
      <c r="C236" s="10" t="s">
        <v>1</v>
      </c>
      <c r="D236" s="10" t="s">
        <v>2</v>
      </c>
      <c r="E236" s="10" t="s">
        <v>3</v>
      </c>
      <c r="F236" s="10" t="s">
        <v>4</v>
      </c>
      <c r="G236" s="10" t="s">
        <v>5</v>
      </c>
      <c r="H236" s="10" t="s">
        <v>6</v>
      </c>
      <c r="I236" s="10" t="s">
        <v>7</v>
      </c>
      <c r="J236" s="10" t="s">
        <v>8</v>
      </c>
      <c r="K236" s="10" t="s">
        <v>9</v>
      </c>
      <c r="L236" s="10" t="s">
        <v>10</v>
      </c>
      <c r="M236" s="10" t="s">
        <v>11</v>
      </c>
      <c r="N236" s="10" t="s">
        <v>12</v>
      </c>
      <c r="O236" s="10" t="s">
        <v>13</v>
      </c>
      <c r="P236" s="10" t="s">
        <v>14</v>
      </c>
      <c r="Q236" s="10" t="s">
        <v>15</v>
      </c>
      <c r="R236" s="10" t="s">
        <v>16</v>
      </c>
      <c r="S236" s="10" t="s">
        <v>17</v>
      </c>
      <c r="T236" s="19" t="s">
        <v>18</v>
      </c>
      <c r="U236" s="19" t="s">
        <v>19</v>
      </c>
      <c r="V236" s="19" t="s">
        <v>20</v>
      </c>
      <c r="W236" s="19" t="s">
        <v>21</v>
      </c>
    </row>
    <row r="237" spans="1:23" x14ac:dyDescent="0.25">
      <c r="A237" s="7">
        <v>2013</v>
      </c>
      <c r="B237" s="7">
        <v>7</v>
      </c>
      <c r="C237" s="7">
        <v>31</v>
      </c>
      <c r="D237" s="7">
        <v>29</v>
      </c>
      <c r="E237" s="7">
        <v>2</v>
      </c>
      <c r="F237" s="7">
        <v>12</v>
      </c>
      <c r="G237" s="7">
        <v>9</v>
      </c>
      <c r="H237" s="7">
        <v>3</v>
      </c>
      <c r="I237" s="7">
        <v>0</v>
      </c>
      <c r="J237" s="7">
        <v>0</v>
      </c>
      <c r="K237" s="7">
        <v>3</v>
      </c>
      <c r="L237" s="7">
        <v>2</v>
      </c>
      <c r="M237" s="7">
        <v>0</v>
      </c>
      <c r="N237" s="7">
        <v>1</v>
      </c>
      <c r="O237" s="7">
        <v>0</v>
      </c>
      <c r="P237" s="7">
        <v>0</v>
      </c>
      <c r="Q237" s="7">
        <v>2</v>
      </c>
      <c r="R237" s="7">
        <v>0</v>
      </c>
      <c r="S237" s="7">
        <v>0</v>
      </c>
      <c r="T237" s="19">
        <f>(F237+O237+L237)/(D237+O237+M237)</f>
        <v>0.48275862068965519</v>
      </c>
      <c r="U237" s="19">
        <f>(G237+H237*2+I237*3+J237*4)/D237</f>
        <v>0.51724137931034486</v>
      </c>
      <c r="V237" s="19">
        <f>T237+U237</f>
        <v>1</v>
      </c>
      <c r="W237" s="19">
        <f>F237/D237</f>
        <v>0.41379310344827586</v>
      </c>
    </row>
    <row r="238" spans="1:23" x14ac:dyDescent="0.25">
      <c r="A238" s="7">
        <v>2014</v>
      </c>
      <c r="B238" s="7">
        <v>6</v>
      </c>
      <c r="C238" s="7">
        <v>24</v>
      </c>
      <c r="D238" s="7">
        <v>23</v>
      </c>
      <c r="E238" s="7">
        <v>9</v>
      </c>
      <c r="F238" s="7">
        <v>7</v>
      </c>
      <c r="G238" s="7">
        <v>5</v>
      </c>
      <c r="H238" s="7">
        <v>2</v>
      </c>
      <c r="I238" s="7">
        <v>0</v>
      </c>
      <c r="J238" s="7">
        <v>0</v>
      </c>
      <c r="K238" s="7">
        <v>5</v>
      </c>
      <c r="L238" s="7">
        <v>1</v>
      </c>
      <c r="M238" s="7">
        <v>0</v>
      </c>
      <c r="N238" s="7">
        <v>2</v>
      </c>
      <c r="O238" s="7">
        <v>0</v>
      </c>
      <c r="P238" s="7">
        <v>2</v>
      </c>
      <c r="Q238" s="7">
        <v>1</v>
      </c>
      <c r="R238" s="7">
        <v>0</v>
      </c>
      <c r="S238" s="7">
        <v>0</v>
      </c>
      <c r="T238" s="19">
        <f>(F238+O238+L238)/(D238+O238+M238)</f>
        <v>0.34782608695652173</v>
      </c>
      <c r="U238" s="19">
        <f>(G238+H238*2+I238*3+J238*4)/D238</f>
        <v>0.39130434782608697</v>
      </c>
      <c r="V238" s="19">
        <f>T238+U238</f>
        <v>0.73913043478260865</v>
      </c>
      <c r="W238" s="19">
        <f>F238/D238</f>
        <v>0.30434782608695654</v>
      </c>
    </row>
    <row r="239" spans="1:23" x14ac:dyDescent="0.25">
      <c r="A239" s="10" t="s">
        <v>23</v>
      </c>
      <c r="B239" s="7">
        <v>13</v>
      </c>
      <c r="C239" s="7">
        <v>55</v>
      </c>
      <c r="D239" s="7">
        <v>52</v>
      </c>
      <c r="E239" s="7">
        <v>11</v>
      </c>
      <c r="F239" s="7">
        <v>19</v>
      </c>
      <c r="G239" s="7">
        <v>14</v>
      </c>
      <c r="H239" s="7">
        <v>5</v>
      </c>
      <c r="I239" s="7">
        <v>0</v>
      </c>
      <c r="J239" s="7">
        <v>0</v>
      </c>
      <c r="K239" s="7">
        <v>8</v>
      </c>
      <c r="L239" s="7">
        <v>3</v>
      </c>
      <c r="M239" s="7">
        <v>0</v>
      </c>
      <c r="N239" s="7">
        <v>3</v>
      </c>
      <c r="O239" s="7">
        <v>0</v>
      </c>
      <c r="P239" s="7">
        <v>2</v>
      </c>
      <c r="Q239" s="7">
        <v>3</v>
      </c>
      <c r="R239" s="7">
        <v>0</v>
      </c>
      <c r="S239" s="7">
        <v>0</v>
      </c>
      <c r="T239" s="19">
        <f>(F239+O239+L239)/(D239+O239+M239)</f>
        <v>0.42307692307692307</v>
      </c>
      <c r="U239" s="19">
        <f>(G239+H239*2+I239*3+J239*4)/D239</f>
        <v>0.46153846153846156</v>
      </c>
      <c r="V239" s="19">
        <f>T239+U239</f>
        <v>0.88461538461538458</v>
      </c>
      <c r="W239" s="19">
        <f>F239/D239</f>
        <v>0.36538461538461536</v>
      </c>
    </row>
    <row r="240" spans="1:23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9"/>
      <c r="U240" s="19"/>
      <c r="V240" s="19"/>
      <c r="W240" s="19"/>
    </row>
    <row r="241" spans="1:47" ht="15.75" x14ac:dyDescent="0.25">
      <c r="A241" s="9" t="s">
        <v>98</v>
      </c>
      <c r="B241" s="10" t="s">
        <v>0</v>
      </c>
      <c r="C241" s="10" t="s">
        <v>1</v>
      </c>
      <c r="D241" s="10" t="s">
        <v>2</v>
      </c>
      <c r="E241" s="10" t="s">
        <v>3</v>
      </c>
      <c r="F241" s="10" t="s">
        <v>4</v>
      </c>
      <c r="G241" s="10" t="s">
        <v>5</v>
      </c>
      <c r="H241" s="10" t="s">
        <v>6</v>
      </c>
      <c r="I241" s="10" t="s">
        <v>7</v>
      </c>
      <c r="J241" s="10" t="s">
        <v>8</v>
      </c>
      <c r="K241" s="10" t="s">
        <v>9</v>
      </c>
      <c r="L241" s="10" t="s">
        <v>10</v>
      </c>
      <c r="M241" s="10" t="s">
        <v>11</v>
      </c>
      <c r="N241" s="10" t="s">
        <v>12</v>
      </c>
      <c r="O241" s="10" t="s">
        <v>13</v>
      </c>
      <c r="P241" s="10" t="s">
        <v>14</v>
      </c>
      <c r="Q241" s="10" t="s">
        <v>15</v>
      </c>
      <c r="R241" s="10" t="s">
        <v>16</v>
      </c>
      <c r="S241" s="10" t="s">
        <v>17</v>
      </c>
      <c r="T241" s="19" t="s">
        <v>18</v>
      </c>
      <c r="U241" s="19" t="s">
        <v>19</v>
      </c>
      <c r="V241" s="19" t="s">
        <v>20</v>
      </c>
      <c r="W241" s="19" t="s">
        <v>21</v>
      </c>
    </row>
    <row r="242" spans="1:47" x14ac:dyDescent="0.25">
      <c r="A242" s="7">
        <v>2017</v>
      </c>
      <c r="B242" s="7">
        <v>13</v>
      </c>
      <c r="C242" s="7">
        <v>32</v>
      </c>
      <c r="D242" s="7">
        <v>30</v>
      </c>
      <c r="E242" s="7">
        <v>4</v>
      </c>
      <c r="F242" s="7">
        <v>8</v>
      </c>
      <c r="G242" s="7">
        <v>7</v>
      </c>
      <c r="H242" s="7">
        <v>1</v>
      </c>
      <c r="I242" s="7">
        <v>0</v>
      </c>
      <c r="J242" s="7">
        <v>0</v>
      </c>
      <c r="K242" s="7">
        <v>8</v>
      </c>
      <c r="L242" s="7">
        <v>2</v>
      </c>
      <c r="M242" s="7">
        <v>0</v>
      </c>
      <c r="N242" s="7">
        <v>6</v>
      </c>
      <c r="O242" s="7">
        <v>0</v>
      </c>
      <c r="P242" s="7">
        <v>3</v>
      </c>
      <c r="Q242" s="7">
        <v>3</v>
      </c>
      <c r="R242" s="7">
        <v>1</v>
      </c>
      <c r="S242" s="7">
        <v>0</v>
      </c>
      <c r="T242" s="19">
        <f>(F242+O242+L242)/(D242+O242+M242)</f>
        <v>0.33333333333333331</v>
      </c>
      <c r="U242" s="19">
        <f>(G242+H242*2+I242*3+J242*4)/D242</f>
        <v>0.3</v>
      </c>
      <c r="V242" s="19">
        <f>T242+U242</f>
        <v>0.6333333333333333</v>
      </c>
      <c r="W242" s="19">
        <f>F242/D242</f>
        <v>0.26666666666666666</v>
      </c>
    </row>
    <row r="243" spans="1:47" x14ac:dyDescent="0.25">
      <c r="A243" s="10" t="s">
        <v>23</v>
      </c>
      <c r="B243" s="7">
        <v>13</v>
      </c>
      <c r="C243" s="7">
        <v>32</v>
      </c>
      <c r="D243" s="7">
        <v>30</v>
      </c>
      <c r="E243" s="7">
        <v>4</v>
      </c>
      <c r="F243" s="7">
        <v>8</v>
      </c>
      <c r="G243" s="7">
        <v>7</v>
      </c>
      <c r="H243" s="7">
        <v>1</v>
      </c>
      <c r="I243" s="7">
        <v>0</v>
      </c>
      <c r="J243" s="7">
        <v>0</v>
      </c>
      <c r="K243" s="7">
        <v>8</v>
      </c>
      <c r="L243" s="7">
        <v>2</v>
      </c>
      <c r="M243" s="7">
        <v>0</v>
      </c>
      <c r="N243" s="7">
        <v>6</v>
      </c>
      <c r="O243" s="7">
        <v>0</v>
      </c>
      <c r="P243" s="7">
        <v>3</v>
      </c>
      <c r="Q243" s="7">
        <v>3</v>
      </c>
      <c r="R243" s="7">
        <v>1</v>
      </c>
      <c r="S243" s="7">
        <v>0</v>
      </c>
      <c r="T243" s="19">
        <f>(F243+O243+L243)/(D243+O243+M243)</f>
        <v>0.33333333333333331</v>
      </c>
      <c r="U243" s="19">
        <f>(G243+H243*2+I243*3+J243*4)/D243</f>
        <v>0.3</v>
      </c>
      <c r="V243" s="19">
        <f>T243+U243</f>
        <v>0.6333333333333333</v>
      </c>
      <c r="W243" s="19">
        <f>F243/D243</f>
        <v>0.26666666666666666</v>
      </c>
      <c r="AR243" s="31"/>
      <c r="AS243" s="31"/>
      <c r="AT243" s="31"/>
      <c r="AU243" s="31"/>
    </row>
    <row r="244" spans="1:47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9"/>
      <c r="U244" s="19"/>
      <c r="V244" s="19"/>
      <c r="W244" s="19"/>
      <c r="AR244" s="31"/>
      <c r="AS244" s="31"/>
      <c r="AT244" s="31"/>
      <c r="AU244" s="31"/>
    </row>
    <row r="245" spans="1:47" ht="15.75" x14ac:dyDescent="0.25">
      <c r="A245" s="9" t="s">
        <v>44</v>
      </c>
      <c r="B245" s="10" t="s">
        <v>0</v>
      </c>
      <c r="C245" s="10" t="s">
        <v>1</v>
      </c>
      <c r="D245" s="10" t="s">
        <v>2</v>
      </c>
      <c r="E245" s="10" t="s">
        <v>3</v>
      </c>
      <c r="F245" s="10" t="s">
        <v>4</v>
      </c>
      <c r="G245" s="10" t="s">
        <v>5</v>
      </c>
      <c r="H245" s="10" t="s">
        <v>6</v>
      </c>
      <c r="I245" s="10" t="s">
        <v>7</v>
      </c>
      <c r="J245" s="10" t="s">
        <v>8</v>
      </c>
      <c r="K245" s="10" t="s">
        <v>9</v>
      </c>
      <c r="L245" s="10" t="s">
        <v>10</v>
      </c>
      <c r="M245" s="10" t="s">
        <v>11</v>
      </c>
      <c r="N245" s="10" t="s">
        <v>12</v>
      </c>
      <c r="O245" s="10" t="s">
        <v>13</v>
      </c>
      <c r="P245" s="10" t="s">
        <v>14</v>
      </c>
      <c r="Q245" s="10" t="s">
        <v>15</v>
      </c>
      <c r="R245" s="10" t="s">
        <v>16</v>
      </c>
      <c r="S245" s="10" t="s">
        <v>17</v>
      </c>
      <c r="T245" s="19" t="s">
        <v>18</v>
      </c>
      <c r="U245" s="19" t="s">
        <v>19</v>
      </c>
      <c r="V245" s="19" t="s">
        <v>20</v>
      </c>
      <c r="W245" s="19" t="s">
        <v>21</v>
      </c>
      <c r="AR245" s="31"/>
      <c r="AS245" s="31"/>
      <c r="AT245" s="31"/>
      <c r="AU245" s="31"/>
    </row>
    <row r="246" spans="1:47" x14ac:dyDescent="0.25">
      <c r="A246" s="7">
        <v>2018</v>
      </c>
      <c r="B246" s="7">
        <v>2</v>
      </c>
      <c r="C246" s="7">
        <v>8</v>
      </c>
      <c r="D246" s="7">
        <v>7</v>
      </c>
      <c r="E246" s="7">
        <v>1</v>
      </c>
      <c r="F246" s="7">
        <v>1</v>
      </c>
      <c r="G246" s="7">
        <v>1</v>
      </c>
      <c r="H246" s="7">
        <v>0</v>
      </c>
      <c r="I246" s="7">
        <v>0</v>
      </c>
      <c r="J246" s="7">
        <v>0</v>
      </c>
      <c r="K246" s="7">
        <v>0</v>
      </c>
      <c r="L246" s="7">
        <v>1</v>
      </c>
      <c r="M246" s="7">
        <v>0</v>
      </c>
      <c r="N246" s="7">
        <v>2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19">
        <f>(F246+O246+L246)/(D246+O246+M246)</f>
        <v>0.2857142857142857</v>
      </c>
      <c r="U246" s="19">
        <f>(G246+H246*2+I246*3+J246*4)/D246</f>
        <v>0.14285714285714285</v>
      </c>
      <c r="V246" s="19">
        <f>T246+U246</f>
        <v>0.42857142857142855</v>
      </c>
      <c r="W246" s="19">
        <f>F246/D246</f>
        <v>0.14285714285714285</v>
      </c>
    </row>
    <row r="247" spans="1:47" x14ac:dyDescent="0.25">
      <c r="A247" s="10" t="s">
        <v>23</v>
      </c>
      <c r="B247" s="7">
        <v>2</v>
      </c>
      <c r="C247" s="7">
        <v>8</v>
      </c>
      <c r="D247" s="7">
        <v>7</v>
      </c>
      <c r="E247" s="7">
        <v>1</v>
      </c>
      <c r="F247" s="7">
        <v>1</v>
      </c>
      <c r="G247" s="7">
        <v>1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7">
        <v>2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19">
        <f>(F247+O247+L247)/(D247+O247+M247)</f>
        <v>0.2857142857142857</v>
      </c>
      <c r="U247" s="19">
        <f>(G247+H247*2+I247*3+J247*4)/D247</f>
        <v>0.14285714285714285</v>
      </c>
      <c r="V247" s="19">
        <f>T247+U247</f>
        <v>0.42857142857142855</v>
      </c>
      <c r="W247" s="19">
        <f>F247/D247</f>
        <v>0.14285714285714285</v>
      </c>
    </row>
    <row r="248" spans="1:47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9"/>
      <c r="U248" s="19"/>
      <c r="V248" s="19"/>
      <c r="W248" s="19"/>
    </row>
    <row r="249" spans="1:47" ht="15.75" x14ac:dyDescent="0.25">
      <c r="A249" s="9" t="s">
        <v>45</v>
      </c>
      <c r="B249" s="10" t="s">
        <v>0</v>
      </c>
      <c r="C249" s="10" t="s">
        <v>1</v>
      </c>
      <c r="D249" s="10" t="s">
        <v>2</v>
      </c>
      <c r="E249" s="10" t="s">
        <v>3</v>
      </c>
      <c r="F249" s="10" t="s">
        <v>4</v>
      </c>
      <c r="G249" s="10" t="s">
        <v>5</v>
      </c>
      <c r="H249" s="10" t="s">
        <v>6</v>
      </c>
      <c r="I249" s="10" t="s">
        <v>7</v>
      </c>
      <c r="J249" s="10" t="s">
        <v>8</v>
      </c>
      <c r="K249" s="10" t="s">
        <v>9</v>
      </c>
      <c r="L249" s="10" t="s">
        <v>10</v>
      </c>
      <c r="M249" s="10" t="s">
        <v>11</v>
      </c>
      <c r="N249" s="10" t="s">
        <v>12</v>
      </c>
      <c r="O249" s="10" t="s">
        <v>13</v>
      </c>
      <c r="P249" s="10" t="s">
        <v>14</v>
      </c>
      <c r="Q249" s="10" t="s">
        <v>15</v>
      </c>
      <c r="R249" s="10" t="s">
        <v>16</v>
      </c>
      <c r="S249" s="10" t="s">
        <v>17</v>
      </c>
      <c r="T249" s="19" t="s">
        <v>18</v>
      </c>
      <c r="U249" s="19" t="s">
        <v>19</v>
      </c>
      <c r="V249" s="19" t="s">
        <v>20</v>
      </c>
      <c r="W249" s="19" t="s">
        <v>21</v>
      </c>
    </row>
    <row r="250" spans="1:47" x14ac:dyDescent="0.25">
      <c r="A250" s="7">
        <v>2005</v>
      </c>
      <c r="B250" s="7">
        <v>14</v>
      </c>
      <c r="C250" s="7">
        <v>30</v>
      </c>
      <c r="D250" s="7">
        <v>29</v>
      </c>
      <c r="E250" s="7">
        <v>3</v>
      </c>
      <c r="F250" s="7">
        <v>8</v>
      </c>
      <c r="G250" s="7">
        <v>5</v>
      </c>
      <c r="H250" s="7">
        <v>1</v>
      </c>
      <c r="I250" s="7">
        <v>0</v>
      </c>
      <c r="J250" s="7">
        <v>1</v>
      </c>
      <c r="K250" s="7">
        <v>5</v>
      </c>
      <c r="L250" s="7">
        <v>1</v>
      </c>
      <c r="M250" s="7">
        <v>0</v>
      </c>
      <c r="N250" s="7">
        <v>4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19">
        <f>(F250+O250+L250)/(D250+O250+M250)</f>
        <v>0.31034482758620691</v>
      </c>
      <c r="U250" s="19">
        <f>(G250+H250*2+I250*3+J250*4)/D250</f>
        <v>0.37931034482758619</v>
      </c>
      <c r="V250" s="19">
        <f>T250+U250</f>
        <v>0.68965517241379315</v>
      </c>
      <c r="W250" s="19">
        <f>F250/D250</f>
        <v>0.27586206896551724</v>
      </c>
    </row>
    <row r="251" spans="1:47" x14ac:dyDescent="0.25">
      <c r="A251" s="7">
        <v>2006</v>
      </c>
      <c r="B251" s="7">
        <v>11</v>
      </c>
      <c r="C251" s="7">
        <v>8</v>
      </c>
      <c r="D251" s="7">
        <v>6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2</v>
      </c>
      <c r="M251" s="7">
        <v>0</v>
      </c>
      <c r="N251" s="7">
        <v>5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19">
        <f>(F251+O251+L251)/(D251+O251+M251)</f>
        <v>0.33333333333333331</v>
      </c>
      <c r="U251" s="19">
        <f>(G251+H251*2+I251*3+J251*4)/D251</f>
        <v>0</v>
      </c>
      <c r="V251" s="19">
        <f>T251+U251</f>
        <v>0.33333333333333331</v>
      </c>
      <c r="W251" s="19">
        <f>F251/D251</f>
        <v>0</v>
      </c>
    </row>
    <row r="252" spans="1:47" x14ac:dyDescent="0.25">
      <c r="A252" s="10" t="s">
        <v>23</v>
      </c>
      <c r="B252" s="7">
        <v>25</v>
      </c>
      <c r="C252" s="7">
        <v>38</v>
      </c>
      <c r="D252" s="7">
        <v>35</v>
      </c>
      <c r="E252" s="7">
        <v>3</v>
      </c>
      <c r="F252" s="7">
        <v>8</v>
      </c>
      <c r="G252" s="7">
        <v>5</v>
      </c>
      <c r="H252" s="7">
        <v>1</v>
      </c>
      <c r="I252" s="7">
        <v>0</v>
      </c>
      <c r="J252" s="7">
        <v>1</v>
      </c>
      <c r="K252" s="7">
        <v>5</v>
      </c>
      <c r="L252" s="7">
        <v>3</v>
      </c>
      <c r="M252" s="7">
        <v>0</v>
      </c>
      <c r="N252" s="7">
        <v>9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19">
        <f>(F252+O252+L252)/(D252+O252+M252)</f>
        <v>0.31428571428571428</v>
      </c>
      <c r="U252" s="19">
        <f>(G252+H252*2+I252*3+J252*4)/D252</f>
        <v>0.31428571428571428</v>
      </c>
      <c r="V252" s="19">
        <f>T252+U252</f>
        <v>0.62857142857142856</v>
      </c>
      <c r="W252" s="19">
        <f>F252/D252</f>
        <v>0.22857142857142856</v>
      </c>
    </row>
    <row r="253" spans="1:47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9"/>
      <c r="U253" s="19"/>
      <c r="V253" s="19"/>
      <c r="W253" s="19"/>
    </row>
    <row r="254" spans="1:47" ht="15.75" x14ac:dyDescent="0.25">
      <c r="A254" s="9" t="s">
        <v>28</v>
      </c>
      <c r="B254" s="10" t="s">
        <v>0</v>
      </c>
      <c r="C254" s="10" t="s">
        <v>1</v>
      </c>
      <c r="D254" s="10" t="s">
        <v>2</v>
      </c>
      <c r="E254" s="10" t="s">
        <v>3</v>
      </c>
      <c r="F254" s="10" t="s">
        <v>4</v>
      </c>
      <c r="G254" s="10" t="s">
        <v>5</v>
      </c>
      <c r="H254" s="10" t="s">
        <v>6</v>
      </c>
      <c r="I254" s="10" t="s">
        <v>7</v>
      </c>
      <c r="J254" s="10" t="s">
        <v>8</v>
      </c>
      <c r="K254" s="10" t="s">
        <v>9</v>
      </c>
      <c r="L254" s="10" t="s">
        <v>10</v>
      </c>
      <c r="M254" s="10" t="s">
        <v>11</v>
      </c>
      <c r="N254" s="10" t="s">
        <v>12</v>
      </c>
      <c r="O254" s="10" t="s">
        <v>13</v>
      </c>
      <c r="P254" s="10" t="s">
        <v>14</v>
      </c>
      <c r="Q254" s="10" t="s">
        <v>15</v>
      </c>
      <c r="R254" s="10" t="s">
        <v>16</v>
      </c>
      <c r="S254" s="10" t="s">
        <v>17</v>
      </c>
      <c r="T254" s="19" t="s">
        <v>18</v>
      </c>
      <c r="U254" s="19" t="s">
        <v>19</v>
      </c>
      <c r="V254" s="19" t="s">
        <v>20</v>
      </c>
      <c r="W254" s="19" t="s">
        <v>21</v>
      </c>
    </row>
    <row r="255" spans="1:47" x14ac:dyDescent="0.25">
      <c r="A255" s="7">
        <v>2007</v>
      </c>
      <c r="B255" s="7">
        <v>7</v>
      </c>
      <c r="C255" s="7">
        <v>2</v>
      </c>
      <c r="D255" s="7">
        <v>2</v>
      </c>
      <c r="E255" s="7">
        <v>0</v>
      </c>
      <c r="F255" s="7">
        <v>1</v>
      </c>
      <c r="G255" s="7">
        <v>1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19">
        <f>(F255+O255+L255)/(D255+O255+M255)</f>
        <v>0.5</v>
      </c>
      <c r="U255" s="19">
        <f>(G255+H255*2+I255*3+J255*4)/D255</f>
        <v>0.5</v>
      </c>
      <c r="V255" s="19">
        <f>T255+U255</f>
        <v>1</v>
      </c>
      <c r="W255" s="19">
        <f>F255/D255</f>
        <v>0.5</v>
      </c>
    </row>
    <row r="256" spans="1:47" x14ac:dyDescent="0.25">
      <c r="A256" s="10" t="s">
        <v>23</v>
      </c>
      <c r="B256" s="7">
        <v>7</v>
      </c>
      <c r="C256" s="7">
        <v>2</v>
      </c>
      <c r="D256" s="7">
        <v>2</v>
      </c>
      <c r="E256" s="7">
        <v>0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19">
        <f>(F256+O256+L256)/(D256+O256+M256)</f>
        <v>0</v>
      </c>
      <c r="U256" s="19">
        <f>(G256+H256*2+I256*3+J256*4)/D256</f>
        <v>0.5</v>
      </c>
      <c r="V256" s="19">
        <f>T256+U256</f>
        <v>0.5</v>
      </c>
      <c r="W256" s="19">
        <f>F256/D256</f>
        <v>0</v>
      </c>
    </row>
    <row r="257" spans="1:23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9"/>
      <c r="U257" s="19"/>
      <c r="V257" s="19"/>
      <c r="W257" s="19"/>
    </row>
    <row r="258" spans="1:23" ht="15.75" x14ac:dyDescent="0.25">
      <c r="A258" s="9" t="s">
        <v>30</v>
      </c>
      <c r="B258" s="10" t="s">
        <v>0</v>
      </c>
      <c r="C258" s="10" t="s">
        <v>1</v>
      </c>
      <c r="D258" s="10" t="s">
        <v>2</v>
      </c>
      <c r="E258" s="10" t="s">
        <v>3</v>
      </c>
      <c r="F258" s="10" t="s">
        <v>4</v>
      </c>
      <c r="G258" s="10" t="s">
        <v>5</v>
      </c>
      <c r="H258" s="10" t="s">
        <v>6</v>
      </c>
      <c r="I258" s="10" t="s">
        <v>7</v>
      </c>
      <c r="J258" s="10" t="s">
        <v>8</v>
      </c>
      <c r="K258" s="10" t="s">
        <v>9</v>
      </c>
      <c r="L258" s="10" t="s">
        <v>10</v>
      </c>
      <c r="M258" s="10" t="s">
        <v>11</v>
      </c>
      <c r="N258" s="10" t="s">
        <v>12</v>
      </c>
      <c r="O258" s="10" t="s">
        <v>13</v>
      </c>
      <c r="P258" s="10" t="s">
        <v>14</v>
      </c>
      <c r="Q258" s="10" t="s">
        <v>15</v>
      </c>
      <c r="R258" s="10" t="s">
        <v>16</v>
      </c>
      <c r="S258" s="10" t="s">
        <v>17</v>
      </c>
      <c r="T258" s="19" t="s">
        <v>18</v>
      </c>
      <c r="U258" s="19" t="s">
        <v>19</v>
      </c>
      <c r="V258" s="19" t="s">
        <v>20</v>
      </c>
      <c r="W258" s="19" t="s">
        <v>21</v>
      </c>
    </row>
    <row r="259" spans="1:23" x14ac:dyDescent="0.25">
      <c r="A259" s="7">
        <v>2013</v>
      </c>
      <c r="B259" s="7">
        <v>21</v>
      </c>
      <c r="C259" s="7">
        <v>71</v>
      </c>
      <c r="D259" s="7">
        <v>61</v>
      </c>
      <c r="E259" s="7">
        <v>10</v>
      </c>
      <c r="F259" s="7">
        <v>18</v>
      </c>
      <c r="G259" s="7">
        <v>14</v>
      </c>
      <c r="H259" s="7">
        <v>4</v>
      </c>
      <c r="I259" s="7">
        <v>0</v>
      </c>
      <c r="J259" s="7">
        <v>0</v>
      </c>
      <c r="K259" s="7">
        <v>6</v>
      </c>
      <c r="L259" s="7">
        <v>6</v>
      </c>
      <c r="M259" s="53">
        <v>15</v>
      </c>
      <c r="N259" s="7">
        <v>2</v>
      </c>
      <c r="O259" s="7">
        <v>0</v>
      </c>
      <c r="P259" s="53">
        <v>5</v>
      </c>
      <c r="Q259" s="7">
        <v>0</v>
      </c>
      <c r="R259" s="7">
        <v>1</v>
      </c>
      <c r="S259" s="7">
        <v>0</v>
      </c>
      <c r="T259" s="19">
        <f>(F259+O259+L259)/(D259+O259+M259)</f>
        <v>0.31578947368421051</v>
      </c>
      <c r="U259" s="19">
        <f>(G259+H259*2+I259*3+J259*4)/D259</f>
        <v>0.36065573770491804</v>
      </c>
      <c r="V259" s="19">
        <f>T259+U259</f>
        <v>0.67644521138912861</v>
      </c>
      <c r="W259" s="19">
        <f>F259/D259</f>
        <v>0.29508196721311475</v>
      </c>
    </row>
    <row r="260" spans="1:23" x14ac:dyDescent="0.25">
      <c r="A260" s="7">
        <v>2014</v>
      </c>
      <c r="B260" s="7">
        <v>17</v>
      </c>
      <c r="C260" s="7">
        <v>42</v>
      </c>
      <c r="D260" s="7">
        <v>35</v>
      </c>
      <c r="E260" s="7">
        <v>7</v>
      </c>
      <c r="F260" s="7">
        <v>7</v>
      </c>
      <c r="G260" s="7">
        <v>5</v>
      </c>
      <c r="H260" s="7">
        <v>1</v>
      </c>
      <c r="I260" s="7">
        <v>1</v>
      </c>
      <c r="J260" s="7">
        <v>0</v>
      </c>
      <c r="K260" s="7">
        <v>3</v>
      </c>
      <c r="L260" s="7">
        <v>5</v>
      </c>
      <c r="M260" s="7">
        <v>1</v>
      </c>
      <c r="N260" s="7">
        <v>2</v>
      </c>
      <c r="O260" s="7">
        <v>1</v>
      </c>
      <c r="P260" s="7">
        <v>0</v>
      </c>
      <c r="Q260" s="7">
        <v>0</v>
      </c>
      <c r="R260" s="7">
        <v>2</v>
      </c>
      <c r="S260" s="7">
        <v>0</v>
      </c>
      <c r="T260" s="19">
        <f>(F260+O260+L260)/(D260+O260+M260)</f>
        <v>0.35135135135135137</v>
      </c>
      <c r="U260" s="19">
        <f>(G260+H260*2+I260*3+J260*4)/D260</f>
        <v>0.2857142857142857</v>
      </c>
      <c r="V260" s="19">
        <f>T260+U260</f>
        <v>0.63706563706563712</v>
      </c>
      <c r="W260" s="19">
        <f>F260/D260</f>
        <v>0.2</v>
      </c>
    </row>
    <row r="261" spans="1:23" x14ac:dyDescent="0.25">
      <c r="A261" s="7">
        <v>2015</v>
      </c>
      <c r="B261" s="7">
        <v>6</v>
      </c>
      <c r="C261" s="7">
        <v>17</v>
      </c>
      <c r="D261" s="7">
        <v>17</v>
      </c>
      <c r="E261" s="7">
        <v>3</v>
      </c>
      <c r="F261" s="7">
        <v>3</v>
      </c>
      <c r="G261" s="7">
        <v>2</v>
      </c>
      <c r="H261" s="7">
        <v>1</v>
      </c>
      <c r="I261" s="7">
        <v>0</v>
      </c>
      <c r="J261" s="7">
        <v>0</v>
      </c>
      <c r="K261" s="7">
        <v>1</v>
      </c>
      <c r="L261" s="7">
        <v>1</v>
      </c>
      <c r="M261" s="7">
        <v>0</v>
      </c>
      <c r="N261" s="7">
        <v>2</v>
      </c>
      <c r="O261" s="7">
        <v>0</v>
      </c>
      <c r="P261" s="7">
        <v>1</v>
      </c>
      <c r="Q261" s="7">
        <v>0</v>
      </c>
      <c r="R261" s="7">
        <v>0</v>
      </c>
      <c r="S261" s="7">
        <v>0</v>
      </c>
      <c r="T261" s="19">
        <f>(F261+O261+L261)/(D261+O261+M261)</f>
        <v>0.23529411764705882</v>
      </c>
      <c r="U261" s="19">
        <f>(G261+H261*2+I261*3+J261*4)/D261</f>
        <v>0.23529411764705882</v>
      </c>
      <c r="V261" s="19">
        <f>T261+U261</f>
        <v>0.47058823529411764</v>
      </c>
      <c r="W261" s="19">
        <f>F261/D261</f>
        <v>0.17647058823529413</v>
      </c>
    </row>
    <row r="262" spans="1:23" x14ac:dyDescent="0.25">
      <c r="A262" s="23" t="s">
        <v>23</v>
      </c>
      <c r="B262" s="12">
        <v>44</v>
      </c>
      <c r="C262" s="12">
        <v>130</v>
      </c>
      <c r="D262" s="12">
        <v>113</v>
      </c>
      <c r="E262" s="12">
        <v>20</v>
      </c>
      <c r="F262" s="12">
        <v>28</v>
      </c>
      <c r="G262" s="12">
        <v>21</v>
      </c>
      <c r="H262" s="12">
        <v>6</v>
      </c>
      <c r="I262" s="12">
        <v>1</v>
      </c>
      <c r="J262" s="12">
        <v>0</v>
      </c>
      <c r="K262" s="12">
        <v>10</v>
      </c>
      <c r="L262" s="12">
        <v>12</v>
      </c>
      <c r="M262" s="12">
        <v>16</v>
      </c>
      <c r="N262" s="12">
        <v>6</v>
      </c>
      <c r="O262" s="12">
        <v>1</v>
      </c>
      <c r="P262" s="12">
        <v>6</v>
      </c>
      <c r="Q262" s="12">
        <v>0</v>
      </c>
      <c r="R262" s="12">
        <v>3</v>
      </c>
      <c r="S262" s="12">
        <v>0</v>
      </c>
      <c r="T262" s="19">
        <f>(F262+O262+L262)/(D262+O262+M262)</f>
        <v>0.31538461538461537</v>
      </c>
      <c r="U262" s="19">
        <f>(G262+H262*2+I262*3+J262*4)/D262</f>
        <v>0.31858407079646017</v>
      </c>
      <c r="V262" s="19">
        <f>T262+U262</f>
        <v>0.6339686861810756</v>
      </c>
      <c r="W262" s="19">
        <f>F262/D262</f>
        <v>0.24778761061946902</v>
      </c>
    </row>
    <row r="263" spans="1:23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4"/>
      <c r="O263" s="10"/>
      <c r="P263" s="10"/>
      <c r="Q263" s="10"/>
      <c r="R263" s="10"/>
      <c r="S263" s="10"/>
      <c r="T263" s="19"/>
      <c r="U263" s="19"/>
      <c r="V263" s="19"/>
      <c r="W263" s="19"/>
    </row>
    <row r="264" spans="1:23" ht="15.75" x14ac:dyDescent="0.25">
      <c r="A264" s="9" t="s">
        <v>38</v>
      </c>
      <c r="B264" s="10" t="s">
        <v>0</v>
      </c>
      <c r="C264" s="10" t="s">
        <v>1</v>
      </c>
      <c r="D264" s="10" t="s">
        <v>2</v>
      </c>
      <c r="E264" s="10" t="s">
        <v>3</v>
      </c>
      <c r="F264" s="10" t="s">
        <v>4</v>
      </c>
      <c r="G264" s="10" t="s">
        <v>5</v>
      </c>
      <c r="H264" s="10" t="s">
        <v>6</v>
      </c>
      <c r="I264" s="10" t="s">
        <v>7</v>
      </c>
      <c r="J264" s="10" t="s">
        <v>8</v>
      </c>
      <c r="K264" s="10" t="s">
        <v>9</v>
      </c>
      <c r="L264" s="10" t="s">
        <v>10</v>
      </c>
      <c r="M264" s="10" t="s">
        <v>11</v>
      </c>
      <c r="N264" s="10" t="s">
        <v>12</v>
      </c>
      <c r="O264" s="10" t="s">
        <v>13</v>
      </c>
      <c r="P264" s="10" t="s">
        <v>14</v>
      </c>
      <c r="Q264" s="10" t="s">
        <v>15</v>
      </c>
      <c r="R264" s="10" t="s">
        <v>16</v>
      </c>
      <c r="S264" s="10" t="s">
        <v>17</v>
      </c>
      <c r="T264" s="19" t="s">
        <v>18</v>
      </c>
      <c r="U264" s="19" t="s">
        <v>19</v>
      </c>
      <c r="V264" s="19" t="s">
        <v>20</v>
      </c>
      <c r="W264" s="19" t="s">
        <v>21</v>
      </c>
    </row>
    <row r="265" spans="1:23" x14ac:dyDescent="0.25">
      <c r="A265" s="7">
        <v>2017</v>
      </c>
      <c r="B265" s="7">
        <v>1</v>
      </c>
      <c r="C265" s="7">
        <v>3</v>
      </c>
      <c r="D265" s="7">
        <v>3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3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19">
        <f>(F265+O265+L265)/(D265+O265+M265)</f>
        <v>0</v>
      </c>
      <c r="U265" s="19">
        <f>(G265+H265*2+I265*3+J265*4)/D265</f>
        <v>0</v>
      </c>
      <c r="V265" s="19">
        <f>T265+U265</f>
        <v>0</v>
      </c>
      <c r="W265" s="19">
        <f>F265/D265</f>
        <v>0</v>
      </c>
    </row>
    <row r="266" spans="1:23" x14ac:dyDescent="0.25">
      <c r="A266" s="10" t="s">
        <v>23</v>
      </c>
      <c r="B266" s="7">
        <v>1</v>
      </c>
      <c r="C266" s="7">
        <v>3</v>
      </c>
      <c r="D266" s="7">
        <v>3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3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19">
        <f>(F266+O266+L266)/(D266+O266+M266)</f>
        <v>0</v>
      </c>
      <c r="U266" s="19">
        <f>(G266+H266*2+I266*3+J266*4)/D266</f>
        <v>0</v>
      </c>
      <c r="V266" s="19">
        <f>T266+U266</f>
        <v>0</v>
      </c>
      <c r="W266" s="19">
        <f>F266/D266</f>
        <v>0</v>
      </c>
    </row>
    <row r="267" spans="1:23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9"/>
      <c r="U267" s="19"/>
      <c r="V267" s="19"/>
      <c r="W267" s="19"/>
    </row>
    <row r="268" spans="1:23" ht="15.75" x14ac:dyDescent="0.25">
      <c r="A268" s="9" t="s">
        <v>83</v>
      </c>
      <c r="B268" s="10" t="s">
        <v>0</v>
      </c>
      <c r="C268" s="10" t="s">
        <v>1</v>
      </c>
      <c r="D268" s="10" t="s">
        <v>2</v>
      </c>
      <c r="E268" s="10" t="s">
        <v>3</v>
      </c>
      <c r="F268" s="10" t="s">
        <v>4</v>
      </c>
      <c r="G268" s="10" t="s">
        <v>5</v>
      </c>
      <c r="H268" s="10" t="s">
        <v>6</v>
      </c>
      <c r="I268" s="10" t="s">
        <v>7</v>
      </c>
      <c r="J268" s="10" t="s">
        <v>8</v>
      </c>
      <c r="K268" s="10" t="s">
        <v>9</v>
      </c>
      <c r="L268" s="10" t="s">
        <v>10</v>
      </c>
      <c r="M268" s="10" t="s">
        <v>11</v>
      </c>
      <c r="N268" s="10" t="s">
        <v>12</v>
      </c>
      <c r="O268" s="10" t="s">
        <v>13</v>
      </c>
      <c r="P268" s="10" t="s">
        <v>14</v>
      </c>
      <c r="Q268" s="10" t="s">
        <v>15</v>
      </c>
      <c r="R268" s="10" t="s">
        <v>16</v>
      </c>
      <c r="S268" s="10" t="s">
        <v>17</v>
      </c>
      <c r="T268" s="19" t="s">
        <v>18</v>
      </c>
      <c r="U268" s="19" t="s">
        <v>19</v>
      </c>
      <c r="V268" s="19" t="s">
        <v>20</v>
      </c>
      <c r="W268" s="19" t="s">
        <v>21</v>
      </c>
    </row>
    <row r="269" spans="1:23" x14ac:dyDescent="0.25">
      <c r="A269" s="7">
        <v>2011</v>
      </c>
      <c r="B269" s="7">
        <v>10</v>
      </c>
      <c r="C269" s="7">
        <v>22</v>
      </c>
      <c r="D269" s="7">
        <v>20</v>
      </c>
      <c r="E269" s="7">
        <v>5</v>
      </c>
      <c r="F269" s="7">
        <v>7</v>
      </c>
      <c r="G269" s="7">
        <v>5</v>
      </c>
      <c r="H269" s="7">
        <v>2</v>
      </c>
      <c r="I269" s="7">
        <v>0</v>
      </c>
      <c r="J269" s="7">
        <v>0</v>
      </c>
      <c r="K269" s="7">
        <v>3</v>
      </c>
      <c r="L269" s="7">
        <v>1</v>
      </c>
      <c r="M269" s="7">
        <v>0</v>
      </c>
      <c r="N269" s="7">
        <v>2</v>
      </c>
      <c r="O269" s="7">
        <v>1</v>
      </c>
      <c r="P269" s="7">
        <v>1</v>
      </c>
      <c r="Q269" s="7">
        <v>1</v>
      </c>
      <c r="R269" s="7">
        <v>2</v>
      </c>
      <c r="S269" s="7">
        <v>0</v>
      </c>
      <c r="T269" s="19">
        <f>(F269+O269+L269)/(D269+O269+M269)</f>
        <v>0.42857142857142855</v>
      </c>
      <c r="U269" s="19">
        <f>(G269+H269*2+I269*3+J269*4)/D269</f>
        <v>0.45</v>
      </c>
      <c r="V269" s="19">
        <f>T269+U269</f>
        <v>0.87857142857142856</v>
      </c>
      <c r="W269" s="19">
        <f>F269/D269</f>
        <v>0.35</v>
      </c>
    </row>
    <row r="270" spans="1:23" x14ac:dyDescent="0.25">
      <c r="A270" s="10" t="s">
        <v>23</v>
      </c>
      <c r="B270" s="7">
        <v>10</v>
      </c>
      <c r="C270" s="7">
        <v>22</v>
      </c>
      <c r="D270" s="7">
        <v>20</v>
      </c>
      <c r="E270" s="7">
        <v>5</v>
      </c>
      <c r="F270" s="7">
        <v>7</v>
      </c>
      <c r="G270" s="7">
        <v>5</v>
      </c>
      <c r="H270" s="7">
        <v>2</v>
      </c>
      <c r="I270" s="7">
        <v>0</v>
      </c>
      <c r="J270" s="7">
        <v>0</v>
      </c>
      <c r="K270" s="7">
        <v>3</v>
      </c>
      <c r="L270" s="7">
        <v>1</v>
      </c>
      <c r="M270" s="7">
        <v>0</v>
      </c>
      <c r="N270" s="7">
        <v>2</v>
      </c>
      <c r="O270" s="7">
        <v>1</v>
      </c>
      <c r="P270" s="7">
        <v>1</v>
      </c>
      <c r="Q270" s="7">
        <v>1</v>
      </c>
      <c r="R270" s="7">
        <v>2</v>
      </c>
      <c r="S270" s="7">
        <v>0</v>
      </c>
      <c r="T270" s="19">
        <f>(F270+O270+L270)/(D270+O270+M270)</f>
        <v>0.42857142857142855</v>
      </c>
      <c r="U270" s="19">
        <f>(G270+H270*2+I270*3+J270*4)/D270</f>
        <v>0.45</v>
      </c>
      <c r="V270" s="19">
        <f>T270+U270</f>
        <v>0.87857142857142856</v>
      </c>
      <c r="W270" s="19">
        <f>F270/D270</f>
        <v>0.35</v>
      </c>
    </row>
    <row r="271" spans="1:23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9"/>
      <c r="U271" s="19"/>
      <c r="V271" s="19"/>
      <c r="W271" s="19"/>
    </row>
    <row r="272" spans="1:23" ht="15.75" x14ac:dyDescent="0.25">
      <c r="A272" s="9" t="s">
        <v>151</v>
      </c>
      <c r="B272" s="10" t="s">
        <v>0</v>
      </c>
      <c r="C272" s="10" t="s">
        <v>1</v>
      </c>
      <c r="D272" s="10" t="s">
        <v>2</v>
      </c>
      <c r="E272" s="10" t="s">
        <v>3</v>
      </c>
      <c r="F272" s="10" t="s">
        <v>4</v>
      </c>
      <c r="G272" s="10" t="s">
        <v>5</v>
      </c>
      <c r="H272" s="10" t="s">
        <v>6</v>
      </c>
      <c r="I272" s="10" t="s">
        <v>7</v>
      </c>
      <c r="J272" s="10" t="s">
        <v>8</v>
      </c>
      <c r="K272" s="10" t="s">
        <v>9</v>
      </c>
      <c r="L272" s="10" t="s">
        <v>10</v>
      </c>
      <c r="M272" s="10" t="s">
        <v>11</v>
      </c>
      <c r="N272" s="10" t="s">
        <v>12</v>
      </c>
      <c r="O272" s="10" t="s">
        <v>13</v>
      </c>
      <c r="P272" s="10" t="s">
        <v>14</v>
      </c>
      <c r="Q272" s="10" t="s">
        <v>15</v>
      </c>
      <c r="R272" s="10" t="s">
        <v>16</v>
      </c>
      <c r="S272" s="10" t="s">
        <v>17</v>
      </c>
      <c r="T272" s="19" t="s">
        <v>18</v>
      </c>
      <c r="U272" s="19" t="s">
        <v>19</v>
      </c>
      <c r="V272" s="19" t="s">
        <v>20</v>
      </c>
      <c r="W272" s="19" t="s">
        <v>21</v>
      </c>
    </row>
    <row r="273" spans="1:24" x14ac:dyDescent="0.25">
      <c r="A273" s="7">
        <v>2005</v>
      </c>
      <c r="B273" s="7">
        <v>2</v>
      </c>
      <c r="C273" s="7">
        <v>2</v>
      </c>
      <c r="D273" s="7">
        <v>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2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19">
        <f>(F273+O273+L273)/(D273+O273+M273)</f>
        <v>0</v>
      </c>
      <c r="U273" s="19">
        <f>(G273+H273*2+I273*3+J273*4)/D273</f>
        <v>0</v>
      </c>
      <c r="V273" s="19">
        <f>T273+U273</f>
        <v>0</v>
      </c>
      <c r="W273" s="19">
        <f>F273/D273</f>
        <v>0</v>
      </c>
    </row>
    <row r="274" spans="1:24" x14ac:dyDescent="0.25">
      <c r="A274" s="10" t="s">
        <v>23</v>
      </c>
      <c r="B274" s="7">
        <v>2</v>
      </c>
      <c r="C274" s="7">
        <v>2</v>
      </c>
      <c r="D274" s="7">
        <v>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2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19">
        <f>(F274+O274+L274)/(D274+O274+M274)</f>
        <v>0</v>
      </c>
      <c r="U274" s="19">
        <f>(G274+H274*2+I274*3+J274*4)/D274</f>
        <v>0</v>
      </c>
      <c r="V274" s="19">
        <f>T274+U274</f>
        <v>0</v>
      </c>
      <c r="W274" s="19">
        <f>F274/D274</f>
        <v>0</v>
      </c>
    </row>
    <row r="275" spans="1:24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9"/>
      <c r="U275" s="19"/>
      <c r="V275" s="19"/>
      <c r="W275" s="19"/>
    </row>
    <row r="276" spans="1:24" ht="15.75" x14ac:dyDescent="0.25">
      <c r="A276" s="9" t="s">
        <v>100</v>
      </c>
      <c r="B276" s="10" t="s">
        <v>0</v>
      </c>
      <c r="C276" s="10" t="s">
        <v>1</v>
      </c>
      <c r="D276" s="10" t="s">
        <v>2</v>
      </c>
      <c r="E276" s="10" t="s">
        <v>3</v>
      </c>
      <c r="F276" s="10" t="s">
        <v>4</v>
      </c>
      <c r="G276" s="10" t="s">
        <v>5</v>
      </c>
      <c r="H276" s="10" t="s">
        <v>6</v>
      </c>
      <c r="I276" s="10" t="s">
        <v>7</v>
      </c>
      <c r="J276" s="10" t="s">
        <v>8</v>
      </c>
      <c r="K276" s="10" t="s">
        <v>9</v>
      </c>
      <c r="L276" s="10" t="s">
        <v>10</v>
      </c>
      <c r="M276" s="10" t="s">
        <v>11</v>
      </c>
      <c r="N276" s="10" t="s">
        <v>12</v>
      </c>
      <c r="O276" s="10" t="s">
        <v>13</v>
      </c>
      <c r="P276" s="10" t="s">
        <v>14</v>
      </c>
      <c r="Q276" s="10" t="s">
        <v>15</v>
      </c>
      <c r="R276" s="10" t="s">
        <v>16</v>
      </c>
      <c r="S276" s="10" t="s">
        <v>17</v>
      </c>
      <c r="T276" s="19" t="s">
        <v>18</v>
      </c>
      <c r="U276" s="19" t="s">
        <v>19</v>
      </c>
      <c r="V276" s="19" t="s">
        <v>20</v>
      </c>
      <c r="W276" s="19" t="s">
        <v>21</v>
      </c>
    </row>
    <row r="277" spans="1:24" x14ac:dyDescent="0.25">
      <c r="A277" s="7">
        <v>2008</v>
      </c>
      <c r="B277" s="7">
        <v>7</v>
      </c>
      <c r="C277" s="7">
        <v>14</v>
      </c>
      <c r="D277" s="7">
        <v>13</v>
      </c>
      <c r="E277" s="7">
        <v>0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1</v>
      </c>
      <c r="M277" s="7">
        <v>0</v>
      </c>
      <c r="N277" s="7">
        <v>6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19">
        <f>(F277+O277+L277)/(D277+O277+M277)</f>
        <v>0.15384615384615385</v>
      </c>
      <c r="U277" s="19">
        <f>(G277+H277*2+I277*3+J277*4)/D277</f>
        <v>7.6923076923076927E-2</v>
      </c>
      <c r="V277" s="19">
        <f>T277+U277</f>
        <v>0.23076923076923078</v>
      </c>
      <c r="W277" s="19">
        <f>F277/D277</f>
        <v>7.6923076923076927E-2</v>
      </c>
    </row>
    <row r="278" spans="1:24" x14ac:dyDescent="0.25">
      <c r="A278" s="10" t="s">
        <v>23</v>
      </c>
      <c r="B278" s="7">
        <v>7</v>
      </c>
      <c r="C278" s="7">
        <v>14</v>
      </c>
      <c r="D278" s="7">
        <v>13</v>
      </c>
      <c r="E278" s="7">
        <v>0</v>
      </c>
      <c r="F278" s="7">
        <v>1</v>
      </c>
      <c r="G278" s="7">
        <v>1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6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19">
        <f>(F278+O278+L278)/(D278+O278+M278)</f>
        <v>0.15384615384615385</v>
      </c>
      <c r="U278" s="19">
        <f>(G278+H278*2+I278*3+J278*4)/D278</f>
        <v>7.6923076923076927E-2</v>
      </c>
      <c r="V278" s="19">
        <f>T278+U278</f>
        <v>0.23076923076923078</v>
      </c>
      <c r="W278" s="19">
        <f>F278/D278</f>
        <v>7.6923076923076927E-2</v>
      </c>
    </row>
    <row r="279" spans="1:24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9"/>
      <c r="U279" s="19"/>
      <c r="V279" s="19"/>
      <c r="W279" s="19"/>
    </row>
    <row r="280" spans="1:24" ht="15.75" x14ac:dyDescent="0.25">
      <c r="A280" s="9" t="s">
        <v>59</v>
      </c>
      <c r="B280" s="10" t="s">
        <v>0</v>
      </c>
      <c r="C280" s="10" t="s">
        <v>1</v>
      </c>
      <c r="D280" s="10" t="s">
        <v>2</v>
      </c>
      <c r="E280" s="10" t="s">
        <v>3</v>
      </c>
      <c r="F280" s="10" t="s">
        <v>4</v>
      </c>
      <c r="G280" s="10" t="s">
        <v>5</v>
      </c>
      <c r="H280" s="10" t="s">
        <v>6</v>
      </c>
      <c r="I280" s="10" t="s">
        <v>7</v>
      </c>
      <c r="J280" s="10" t="s">
        <v>8</v>
      </c>
      <c r="K280" s="10" t="s">
        <v>9</v>
      </c>
      <c r="L280" s="10" t="s">
        <v>10</v>
      </c>
      <c r="M280" s="10" t="s">
        <v>11</v>
      </c>
      <c r="N280" s="10" t="s">
        <v>12</v>
      </c>
      <c r="O280" s="10" t="s">
        <v>13</v>
      </c>
      <c r="P280" s="10" t="s">
        <v>14</v>
      </c>
      <c r="Q280" s="10" t="s">
        <v>15</v>
      </c>
      <c r="R280" s="10" t="s">
        <v>16</v>
      </c>
      <c r="S280" s="10" t="s">
        <v>17</v>
      </c>
      <c r="T280" s="19" t="s">
        <v>18</v>
      </c>
      <c r="U280" s="19" t="s">
        <v>19</v>
      </c>
      <c r="V280" s="19" t="s">
        <v>20</v>
      </c>
      <c r="W280" s="19" t="s">
        <v>21</v>
      </c>
      <c r="X280" s="17"/>
    </row>
    <row r="281" spans="1:24" x14ac:dyDescent="0.25">
      <c r="A281" s="7">
        <v>2004</v>
      </c>
      <c r="B281" s="53">
        <v>25</v>
      </c>
      <c r="C281" s="53">
        <v>71</v>
      </c>
      <c r="D281" s="53">
        <v>71</v>
      </c>
      <c r="E281" s="12"/>
      <c r="F281" s="12">
        <v>17</v>
      </c>
      <c r="G281" s="12">
        <v>17</v>
      </c>
      <c r="T281" s="19">
        <f>(F281+O281+L281)/(D281+O281+M281)</f>
        <v>0.23943661971830985</v>
      </c>
      <c r="U281" s="19">
        <f>(G281+H281*2+I281*3+J281*4)/D281</f>
        <v>0.23943661971830985</v>
      </c>
      <c r="V281" s="19">
        <f>T281+U281</f>
        <v>0.47887323943661969</v>
      </c>
      <c r="W281" s="19">
        <f>F281/D281</f>
        <v>0.23943661971830985</v>
      </c>
      <c r="X281" s="17"/>
    </row>
    <row r="282" spans="1:24" x14ac:dyDescent="0.25">
      <c r="A282" s="7">
        <v>2005</v>
      </c>
      <c r="B282" s="7">
        <v>21</v>
      </c>
      <c r="C282" s="7">
        <v>63</v>
      </c>
      <c r="D282" s="7">
        <v>58</v>
      </c>
      <c r="E282" s="7">
        <v>8</v>
      </c>
      <c r="F282" s="7">
        <v>15</v>
      </c>
      <c r="G282" s="7">
        <v>12</v>
      </c>
      <c r="H282" s="7">
        <v>2</v>
      </c>
      <c r="I282" s="7">
        <v>1</v>
      </c>
      <c r="J282" s="7">
        <v>0</v>
      </c>
      <c r="K282" s="7">
        <v>4</v>
      </c>
      <c r="L282" s="53">
        <v>5</v>
      </c>
      <c r="M282" s="7">
        <v>0</v>
      </c>
      <c r="N282" s="7">
        <v>17</v>
      </c>
      <c r="O282" s="7">
        <v>0</v>
      </c>
      <c r="P282" s="7">
        <v>0</v>
      </c>
      <c r="Q282" s="7">
        <v>1</v>
      </c>
      <c r="R282" s="7">
        <v>0</v>
      </c>
      <c r="S282" s="7">
        <v>0</v>
      </c>
      <c r="T282" s="19">
        <f>(F282+O282+L282)/(D282+O282+M282)</f>
        <v>0.34482758620689657</v>
      </c>
      <c r="U282" s="19">
        <f>(G282+H282*2+I282*3+J282*4)/D282</f>
        <v>0.32758620689655171</v>
      </c>
      <c r="V282" s="19">
        <f>T282+U282</f>
        <v>0.67241379310344829</v>
      </c>
      <c r="W282" s="19">
        <f>F282/D282</f>
        <v>0.25862068965517243</v>
      </c>
      <c r="X282" s="17"/>
    </row>
    <row r="283" spans="1:24" x14ac:dyDescent="0.25">
      <c r="A283" s="7">
        <v>2006</v>
      </c>
      <c r="B283" s="7">
        <v>22</v>
      </c>
      <c r="C283" s="7">
        <v>55</v>
      </c>
      <c r="D283" s="7">
        <v>42</v>
      </c>
      <c r="E283" s="7">
        <v>3</v>
      </c>
      <c r="F283" s="7">
        <v>17</v>
      </c>
      <c r="G283" s="7">
        <v>12</v>
      </c>
      <c r="H283" s="7">
        <v>5</v>
      </c>
      <c r="I283" s="7">
        <v>0</v>
      </c>
      <c r="J283" s="7">
        <v>0</v>
      </c>
      <c r="K283" s="7">
        <v>7</v>
      </c>
      <c r="L283" s="7">
        <v>12</v>
      </c>
      <c r="M283" s="7">
        <v>0</v>
      </c>
      <c r="N283" s="7">
        <v>11</v>
      </c>
      <c r="O283" s="7">
        <v>0</v>
      </c>
      <c r="P283" s="7">
        <v>1</v>
      </c>
      <c r="Q283" s="7">
        <v>2</v>
      </c>
      <c r="R283" s="7">
        <v>1</v>
      </c>
      <c r="S283" s="7">
        <v>0</v>
      </c>
      <c r="T283" s="19">
        <f>(F283+O283+L283)/(D283+O283+M283)</f>
        <v>0.69047619047619047</v>
      </c>
      <c r="U283" s="19">
        <f>(G283+H283*2+I283*3+J283*4)/D283</f>
        <v>0.52380952380952384</v>
      </c>
      <c r="V283" s="19">
        <f>T283+U283</f>
        <v>1.2142857142857144</v>
      </c>
      <c r="W283" s="19">
        <f>F283/D283</f>
        <v>0.40476190476190477</v>
      </c>
    </row>
    <row r="284" spans="1:24" x14ac:dyDescent="0.25">
      <c r="A284" s="7">
        <v>2007</v>
      </c>
      <c r="B284" s="7">
        <v>32</v>
      </c>
      <c r="C284" s="7">
        <v>99</v>
      </c>
      <c r="D284" s="7">
        <v>80</v>
      </c>
      <c r="E284" s="7">
        <v>9</v>
      </c>
      <c r="F284" s="7">
        <v>18</v>
      </c>
      <c r="G284" s="7">
        <v>12</v>
      </c>
      <c r="H284" s="7">
        <v>6</v>
      </c>
      <c r="I284" s="7">
        <v>0</v>
      </c>
      <c r="J284" s="7">
        <v>0</v>
      </c>
      <c r="K284" s="7">
        <v>10</v>
      </c>
      <c r="L284" s="7">
        <v>18</v>
      </c>
      <c r="M284" s="7">
        <v>1</v>
      </c>
      <c r="N284" s="7">
        <v>27</v>
      </c>
      <c r="O284" s="7">
        <v>0</v>
      </c>
      <c r="P284" s="7">
        <v>1</v>
      </c>
      <c r="Q284" s="7">
        <v>0</v>
      </c>
      <c r="R284" s="7">
        <v>0</v>
      </c>
      <c r="S284" s="7">
        <v>0</v>
      </c>
      <c r="T284" s="19">
        <f>(F284+O284+L284)/(D284+O284+M284)</f>
        <v>0.44444444444444442</v>
      </c>
      <c r="U284" s="19">
        <f>(G284+H284*2+I284*3+J284*4)/D284</f>
        <v>0.3</v>
      </c>
      <c r="V284" s="19">
        <f>T284+U284</f>
        <v>0.74444444444444446</v>
      </c>
      <c r="W284" s="19">
        <f>F284/D284</f>
        <v>0.22500000000000001</v>
      </c>
    </row>
    <row r="285" spans="1:24" x14ac:dyDescent="0.25">
      <c r="A285" s="23" t="s">
        <v>23</v>
      </c>
      <c r="B285" s="12">
        <v>100</v>
      </c>
      <c r="C285" s="12">
        <v>288</v>
      </c>
      <c r="D285" s="12">
        <v>251</v>
      </c>
      <c r="E285" s="12">
        <v>20</v>
      </c>
      <c r="F285" s="12">
        <v>67</v>
      </c>
      <c r="G285" s="12">
        <v>53</v>
      </c>
      <c r="H285" s="12">
        <v>13</v>
      </c>
      <c r="I285" s="12">
        <v>1</v>
      </c>
      <c r="J285" s="12">
        <v>0</v>
      </c>
      <c r="K285" s="12">
        <v>21</v>
      </c>
      <c r="L285" s="12">
        <v>35</v>
      </c>
      <c r="M285" s="12">
        <v>1</v>
      </c>
      <c r="N285" s="12">
        <v>55</v>
      </c>
      <c r="O285" s="12">
        <v>0</v>
      </c>
      <c r="P285" s="12">
        <v>2</v>
      </c>
      <c r="Q285" s="12">
        <v>3</v>
      </c>
      <c r="R285" s="12">
        <v>1</v>
      </c>
      <c r="S285" s="12">
        <v>0</v>
      </c>
      <c r="T285" s="19">
        <f>(F285+O285+L285)/(D285+O285+M285)</f>
        <v>0.40476190476190477</v>
      </c>
      <c r="U285" s="19">
        <f>(G285+H285*2+I285*3+J285*4)/D285</f>
        <v>0.32669322709163345</v>
      </c>
      <c r="V285" s="19">
        <f>T285+U285</f>
        <v>0.73145513185353828</v>
      </c>
      <c r="W285" s="19">
        <f>F285/D285</f>
        <v>0.26693227091633465</v>
      </c>
    </row>
    <row r="286" spans="1:24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9"/>
      <c r="U286" s="19"/>
      <c r="V286" s="19"/>
      <c r="W286" s="19"/>
    </row>
    <row r="287" spans="1:24" ht="15.75" x14ac:dyDescent="0.25">
      <c r="A287" s="9" t="s">
        <v>77</v>
      </c>
      <c r="B287" s="10" t="s">
        <v>0</v>
      </c>
      <c r="C287" s="10" t="s">
        <v>1</v>
      </c>
      <c r="D287" s="10" t="s">
        <v>2</v>
      </c>
      <c r="E287" s="10" t="s">
        <v>3</v>
      </c>
      <c r="F287" s="10" t="s">
        <v>4</v>
      </c>
      <c r="G287" s="10" t="s">
        <v>5</v>
      </c>
      <c r="H287" s="10" t="s">
        <v>6</v>
      </c>
      <c r="I287" s="10" t="s">
        <v>7</v>
      </c>
      <c r="J287" s="10" t="s">
        <v>8</v>
      </c>
      <c r="K287" s="10" t="s">
        <v>9</v>
      </c>
      <c r="L287" s="10" t="s">
        <v>10</v>
      </c>
      <c r="M287" s="10" t="s">
        <v>11</v>
      </c>
      <c r="N287" s="10" t="s">
        <v>12</v>
      </c>
      <c r="O287" s="10" t="s">
        <v>13</v>
      </c>
      <c r="P287" s="10" t="s">
        <v>14</v>
      </c>
      <c r="Q287" s="10" t="s">
        <v>15</v>
      </c>
      <c r="R287" s="10" t="s">
        <v>16</v>
      </c>
      <c r="S287" s="10" t="s">
        <v>17</v>
      </c>
      <c r="T287" s="19" t="s">
        <v>18</v>
      </c>
      <c r="U287" s="19" t="s">
        <v>19</v>
      </c>
      <c r="V287" s="19" t="s">
        <v>20</v>
      </c>
      <c r="W287" s="19" t="s">
        <v>21</v>
      </c>
    </row>
    <row r="288" spans="1:24" x14ac:dyDescent="0.25">
      <c r="A288" s="7">
        <v>2018</v>
      </c>
      <c r="B288" s="7">
        <v>1</v>
      </c>
      <c r="C288" s="7">
        <v>1</v>
      </c>
      <c r="D288" s="7">
        <v>1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1</v>
      </c>
      <c r="R288" s="7">
        <v>0</v>
      </c>
      <c r="S288" s="7">
        <v>0</v>
      </c>
      <c r="T288" s="19">
        <f>(F288+O288+L288)/(D288+O288+M288)</f>
        <v>0</v>
      </c>
      <c r="U288" s="19">
        <f>(G288+H288*2+I288*3+J288*4)/D288</f>
        <v>0</v>
      </c>
      <c r="V288" s="19">
        <f>T288+U288</f>
        <v>0</v>
      </c>
      <c r="W288" s="19">
        <f>F288/D288</f>
        <v>0</v>
      </c>
    </row>
    <row r="289" spans="1:23" x14ac:dyDescent="0.25">
      <c r="A289" s="10" t="s">
        <v>23</v>
      </c>
      <c r="B289" s="7">
        <v>1</v>
      </c>
      <c r="C289" s="7">
        <v>1</v>
      </c>
      <c r="D289" s="7">
        <v>1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1</v>
      </c>
      <c r="R289" s="7">
        <v>0</v>
      </c>
      <c r="S289" s="7">
        <v>0</v>
      </c>
      <c r="T289" s="19">
        <f>(F289+O289+L289)/(D289+O289+M289)</f>
        <v>0</v>
      </c>
      <c r="U289" s="19">
        <f>(G289+H289*2+I289*3+J289*4)/D289</f>
        <v>0</v>
      </c>
      <c r="V289" s="19">
        <f>T289+U289</f>
        <v>0</v>
      </c>
      <c r="W289" s="19">
        <f>F289/D289</f>
        <v>0</v>
      </c>
    </row>
    <row r="290" spans="1:23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9"/>
      <c r="U290" s="19"/>
      <c r="V290" s="19"/>
      <c r="W290" s="19"/>
    </row>
    <row r="291" spans="1:23" ht="15.75" x14ac:dyDescent="0.25">
      <c r="A291" s="9" t="s">
        <v>107</v>
      </c>
      <c r="B291" s="10" t="s">
        <v>0</v>
      </c>
      <c r="C291" s="10" t="s">
        <v>1</v>
      </c>
      <c r="D291" s="10" t="s">
        <v>2</v>
      </c>
      <c r="E291" s="10" t="s">
        <v>3</v>
      </c>
      <c r="F291" s="10" t="s">
        <v>4</v>
      </c>
      <c r="G291" s="10" t="s">
        <v>5</v>
      </c>
      <c r="H291" s="10" t="s">
        <v>6</v>
      </c>
      <c r="I291" s="10" t="s">
        <v>7</v>
      </c>
      <c r="J291" s="10" t="s">
        <v>8</v>
      </c>
      <c r="K291" s="10" t="s">
        <v>9</v>
      </c>
      <c r="L291" s="10" t="s">
        <v>10</v>
      </c>
      <c r="M291" s="10" t="s">
        <v>11</v>
      </c>
      <c r="N291" s="10" t="s">
        <v>12</v>
      </c>
      <c r="O291" s="10" t="s">
        <v>13</v>
      </c>
      <c r="P291" s="10" t="s">
        <v>14</v>
      </c>
      <c r="Q291" s="10" t="s">
        <v>15</v>
      </c>
      <c r="R291" s="10" t="s">
        <v>16</v>
      </c>
      <c r="S291" s="10" t="s">
        <v>17</v>
      </c>
      <c r="T291" s="19" t="s">
        <v>18</v>
      </c>
      <c r="U291" s="19" t="s">
        <v>19</v>
      </c>
      <c r="V291" s="19" t="s">
        <v>20</v>
      </c>
      <c r="W291" s="19" t="s">
        <v>21</v>
      </c>
    </row>
    <row r="292" spans="1:23" x14ac:dyDescent="0.25">
      <c r="A292" s="7">
        <v>2009</v>
      </c>
      <c r="B292" s="7">
        <v>3</v>
      </c>
      <c r="C292" s="7">
        <v>7</v>
      </c>
      <c r="D292" s="7">
        <v>4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</v>
      </c>
      <c r="M292" s="7">
        <v>1</v>
      </c>
      <c r="N292" s="7">
        <v>1</v>
      </c>
      <c r="O292" s="7">
        <v>1</v>
      </c>
      <c r="P292" s="7">
        <v>0</v>
      </c>
      <c r="Q292" s="7">
        <v>0</v>
      </c>
      <c r="R292" s="7">
        <v>0</v>
      </c>
      <c r="S292" s="7">
        <v>0</v>
      </c>
      <c r="T292" s="19">
        <f>(F292+O292+L292)/(D292+O292+M292)</f>
        <v>0.33333333333333331</v>
      </c>
      <c r="U292" s="19">
        <f>(G292+H292*2+I292*3+J292*4)/D292</f>
        <v>0</v>
      </c>
      <c r="V292" s="19">
        <f>T292+U292</f>
        <v>0.33333333333333331</v>
      </c>
      <c r="W292" s="19">
        <f>F292/D292</f>
        <v>0</v>
      </c>
    </row>
    <row r="293" spans="1:23" x14ac:dyDescent="0.25">
      <c r="A293" s="10" t="s">
        <v>23</v>
      </c>
      <c r="B293" s="7">
        <v>3</v>
      </c>
      <c r="C293" s="7">
        <v>7</v>
      </c>
      <c r="D293" s="7">
        <v>4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1</v>
      </c>
      <c r="M293" s="7">
        <v>1</v>
      </c>
      <c r="N293" s="7">
        <v>1</v>
      </c>
      <c r="O293" s="7">
        <v>1</v>
      </c>
      <c r="P293" s="7">
        <v>0</v>
      </c>
      <c r="Q293" s="7">
        <v>0</v>
      </c>
      <c r="R293" s="7">
        <v>0</v>
      </c>
      <c r="S293" s="7">
        <v>0</v>
      </c>
      <c r="T293" s="19">
        <f>(F293+O293+L293)/(D293+O293+M293)</f>
        <v>0.33333333333333331</v>
      </c>
      <c r="U293" s="19">
        <f>(G293+H293*2+I293*3+J293*4)/D293</f>
        <v>0</v>
      </c>
      <c r="V293" s="19">
        <f>T293+U293</f>
        <v>0.33333333333333331</v>
      </c>
      <c r="W293" s="19">
        <f>F293/D293</f>
        <v>0</v>
      </c>
    </row>
    <row r="294" spans="1:23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9"/>
      <c r="U294" s="19"/>
      <c r="V294" s="19"/>
      <c r="W294" s="19"/>
    </row>
    <row r="295" spans="1:23" ht="15.75" x14ac:dyDescent="0.25">
      <c r="A295" s="9" t="s">
        <v>129</v>
      </c>
      <c r="B295" s="10" t="s">
        <v>0</v>
      </c>
      <c r="C295" s="10" t="s">
        <v>1</v>
      </c>
      <c r="D295" s="10" t="s">
        <v>2</v>
      </c>
      <c r="E295" s="10" t="s">
        <v>3</v>
      </c>
      <c r="F295" s="10" t="s">
        <v>4</v>
      </c>
      <c r="G295" s="10" t="s">
        <v>5</v>
      </c>
      <c r="H295" s="10" t="s">
        <v>6</v>
      </c>
      <c r="I295" s="10" t="s">
        <v>7</v>
      </c>
      <c r="J295" s="10" t="s">
        <v>8</v>
      </c>
      <c r="K295" s="10" t="s">
        <v>9</v>
      </c>
      <c r="L295" s="10" t="s">
        <v>10</v>
      </c>
      <c r="M295" s="10" t="s">
        <v>11</v>
      </c>
      <c r="N295" s="10" t="s">
        <v>12</v>
      </c>
      <c r="O295" s="10" t="s">
        <v>13</v>
      </c>
      <c r="P295" s="10" t="s">
        <v>14</v>
      </c>
      <c r="Q295" s="10" t="s">
        <v>15</v>
      </c>
      <c r="R295" s="10" t="s">
        <v>16</v>
      </c>
      <c r="S295" s="10" t="s">
        <v>17</v>
      </c>
      <c r="T295" s="19" t="s">
        <v>18</v>
      </c>
      <c r="U295" s="19" t="s">
        <v>19</v>
      </c>
      <c r="V295" s="19" t="s">
        <v>20</v>
      </c>
      <c r="W295" s="19" t="s">
        <v>21</v>
      </c>
    </row>
    <row r="296" spans="1:23" x14ac:dyDescent="0.25">
      <c r="A296" s="7">
        <v>2007</v>
      </c>
      <c r="B296" s="7">
        <v>1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19">
        <v>0</v>
      </c>
      <c r="U296" s="19">
        <v>0</v>
      </c>
      <c r="V296" s="19">
        <v>0</v>
      </c>
      <c r="W296" s="19">
        <v>0</v>
      </c>
    </row>
    <row r="297" spans="1:23" x14ac:dyDescent="0.25">
      <c r="A297" s="7">
        <v>2008</v>
      </c>
      <c r="B297" s="7">
        <v>5</v>
      </c>
      <c r="C297" s="7">
        <v>3</v>
      </c>
      <c r="D297" s="7">
        <v>2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1</v>
      </c>
      <c r="M297" s="7">
        <v>0</v>
      </c>
      <c r="N297" s="7">
        <v>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19">
        <f>(F297+O297+L297)/(D297+O297+M297)</f>
        <v>0.5</v>
      </c>
      <c r="U297" s="19">
        <f>(G297+H297*2+I297*3+J297*4)/D297</f>
        <v>0</v>
      </c>
      <c r="V297" s="19">
        <f>T297+U297</f>
        <v>0.5</v>
      </c>
      <c r="W297" s="19">
        <f>F297/D297</f>
        <v>0</v>
      </c>
    </row>
    <row r="298" spans="1:23" x14ac:dyDescent="0.25">
      <c r="A298" s="10" t="s">
        <v>23</v>
      </c>
      <c r="B298" s="7">
        <v>6</v>
      </c>
      <c r="C298" s="7">
        <v>3</v>
      </c>
      <c r="D298" s="7">
        <v>2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1</v>
      </c>
      <c r="M298" s="7">
        <v>0</v>
      </c>
      <c r="N298" s="7">
        <v>1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19">
        <f>(F298+O298+L298)/(D298+O298+M298)</f>
        <v>0.5</v>
      </c>
      <c r="U298" s="19">
        <f>(G298+H298*2+I298*3+J298*4)/D298</f>
        <v>0</v>
      </c>
      <c r="V298" s="19">
        <f>T298+U298</f>
        <v>0.5</v>
      </c>
      <c r="W298" s="19">
        <f>F298/D298</f>
        <v>0</v>
      </c>
    </row>
    <row r="299" spans="1:23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9"/>
      <c r="U299" s="19"/>
      <c r="V299" s="19"/>
      <c r="W299" s="19"/>
    </row>
    <row r="300" spans="1:23" ht="15.75" x14ac:dyDescent="0.25">
      <c r="A300" s="9" t="s">
        <v>70</v>
      </c>
      <c r="B300" s="10" t="s">
        <v>0</v>
      </c>
      <c r="C300" s="10" t="s">
        <v>1</v>
      </c>
      <c r="D300" s="10" t="s">
        <v>2</v>
      </c>
      <c r="E300" s="10" t="s">
        <v>3</v>
      </c>
      <c r="F300" s="10" t="s">
        <v>4</v>
      </c>
      <c r="G300" s="10" t="s">
        <v>5</v>
      </c>
      <c r="H300" s="10" t="s">
        <v>6</v>
      </c>
      <c r="I300" s="10" t="s">
        <v>7</v>
      </c>
      <c r="J300" s="10" t="s">
        <v>8</v>
      </c>
      <c r="K300" s="10" t="s">
        <v>9</v>
      </c>
      <c r="L300" s="10" t="s">
        <v>10</v>
      </c>
      <c r="M300" s="10" t="s">
        <v>11</v>
      </c>
      <c r="N300" s="10" t="s">
        <v>12</v>
      </c>
      <c r="O300" s="10" t="s">
        <v>13</v>
      </c>
      <c r="P300" s="10" t="s">
        <v>14</v>
      </c>
      <c r="Q300" s="10" t="s">
        <v>15</v>
      </c>
      <c r="R300" s="10" t="s">
        <v>16</v>
      </c>
      <c r="S300" s="10" t="s">
        <v>17</v>
      </c>
      <c r="T300" s="19" t="s">
        <v>18</v>
      </c>
      <c r="U300" s="19" t="s">
        <v>19</v>
      </c>
      <c r="V300" s="19" t="s">
        <v>20</v>
      </c>
      <c r="W300" s="19" t="s">
        <v>21</v>
      </c>
    </row>
    <row r="301" spans="1:23" x14ac:dyDescent="0.25">
      <c r="A301" s="7">
        <v>2017</v>
      </c>
      <c r="B301" s="7">
        <v>1</v>
      </c>
      <c r="C301" s="7">
        <v>3</v>
      </c>
      <c r="D301" s="7">
        <v>3</v>
      </c>
      <c r="E301" s="7">
        <v>0</v>
      </c>
      <c r="F301" s="7">
        <v>1</v>
      </c>
      <c r="G301" s="7">
        <v>1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0</v>
      </c>
      <c r="N301" s="7">
        <v>0</v>
      </c>
      <c r="O301" s="7">
        <v>0</v>
      </c>
      <c r="P301" s="7">
        <v>1</v>
      </c>
      <c r="Q301" s="7">
        <v>0</v>
      </c>
      <c r="R301" s="7">
        <v>0</v>
      </c>
      <c r="S301" s="7">
        <v>0</v>
      </c>
      <c r="T301" s="19">
        <f t="shared" ref="T301:T306" si="24">(F301+O301+L301)/(D301+O301+M301)</f>
        <v>0.33333333333333331</v>
      </c>
      <c r="U301" s="19">
        <f t="shared" ref="U301:U306" si="25">(G301+H301*2+I301*3+J301*4)/D301</f>
        <v>0.33333333333333331</v>
      </c>
      <c r="V301" s="19">
        <f t="shared" ref="V301:V306" si="26">T301+U301</f>
        <v>0.66666666666666663</v>
      </c>
      <c r="W301" s="19">
        <f t="shared" ref="W301:W306" si="27">F301/D301</f>
        <v>0.33333333333333331</v>
      </c>
    </row>
    <row r="302" spans="1:23" x14ac:dyDescent="0.25">
      <c r="A302" s="7">
        <v>2018</v>
      </c>
      <c r="B302" s="7">
        <v>21</v>
      </c>
      <c r="C302" s="7">
        <v>73</v>
      </c>
      <c r="D302" s="7">
        <v>68</v>
      </c>
      <c r="E302" s="7">
        <v>12</v>
      </c>
      <c r="F302" s="7">
        <v>20</v>
      </c>
      <c r="G302" s="7">
        <v>18</v>
      </c>
      <c r="H302" s="7">
        <v>2</v>
      </c>
      <c r="I302" s="7">
        <v>0</v>
      </c>
      <c r="J302" s="7">
        <v>0</v>
      </c>
      <c r="K302" s="7">
        <v>5</v>
      </c>
      <c r="L302" s="7">
        <v>1</v>
      </c>
      <c r="M302" s="7">
        <v>1</v>
      </c>
      <c r="N302" s="7">
        <v>16</v>
      </c>
      <c r="O302" s="7">
        <v>3</v>
      </c>
      <c r="P302" s="7">
        <v>2</v>
      </c>
      <c r="Q302" s="7">
        <v>2</v>
      </c>
      <c r="R302" s="7">
        <v>1</v>
      </c>
      <c r="S302" s="7">
        <v>1</v>
      </c>
      <c r="T302" s="19">
        <f t="shared" si="24"/>
        <v>0.33333333333333331</v>
      </c>
      <c r="U302" s="19">
        <f t="shared" si="25"/>
        <v>0.3235294117647059</v>
      </c>
      <c r="V302" s="19">
        <f t="shared" si="26"/>
        <v>0.65686274509803921</v>
      </c>
      <c r="W302" s="19">
        <f t="shared" si="27"/>
        <v>0.29411764705882354</v>
      </c>
    </row>
    <row r="303" spans="1:23" x14ac:dyDescent="0.25">
      <c r="A303" s="7">
        <v>2019</v>
      </c>
      <c r="B303" s="7">
        <v>27</v>
      </c>
      <c r="C303" s="7">
        <v>80</v>
      </c>
      <c r="D303" s="7">
        <v>71</v>
      </c>
      <c r="E303" s="7">
        <v>12</v>
      </c>
      <c r="F303" s="7">
        <v>18</v>
      </c>
      <c r="G303" s="7">
        <v>12</v>
      </c>
      <c r="H303" s="7">
        <v>5</v>
      </c>
      <c r="I303" s="7">
        <v>1</v>
      </c>
      <c r="J303" s="7">
        <v>0</v>
      </c>
      <c r="K303" s="7">
        <v>17</v>
      </c>
      <c r="L303" s="7">
        <v>7</v>
      </c>
      <c r="M303" s="7">
        <v>0</v>
      </c>
      <c r="N303" s="7">
        <v>8</v>
      </c>
      <c r="O303" s="7">
        <v>2</v>
      </c>
      <c r="P303" s="7">
        <v>0</v>
      </c>
      <c r="Q303" s="7">
        <v>3</v>
      </c>
      <c r="R303" s="7">
        <v>3</v>
      </c>
      <c r="S303" s="7">
        <v>0</v>
      </c>
      <c r="T303" s="19">
        <f t="shared" si="24"/>
        <v>0.36986301369863012</v>
      </c>
      <c r="U303" s="19">
        <f t="shared" si="25"/>
        <v>0.352112676056338</v>
      </c>
      <c r="V303" s="19">
        <f t="shared" si="26"/>
        <v>0.72197568975496806</v>
      </c>
      <c r="W303" s="19">
        <f t="shared" si="27"/>
        <v>0.25352112676056338</v>
      </c>
    </row>
    <row r="304" spans="1:23" x14ac:dyDescent="0.25">
      <c r="A304" s="7">
        <v>2022</v>
      </c>
      <c r="B304" s="12">
        <v>32</v>
      </c>
      <c r="C304" s="12">
        <v>117</v>
      </c>
      <c r="D304" s="12">
        <v>102</v>
      </c>
      <c r="E304" s="12">
        <v>16</v>
      </c>
      <c r="F304" s="12">
        <v>28</v>
      </c>
      <c r="G304" s="12">
        <v>17</v>
      </c>
      <c r="H304" s="12">
        <v>7</v>
      </c>
      <c r="I304" s="12">
        <v>4</v>
      </c>
      <c r="J304" s="12">
        <v>0</v>
      </c>
      <c r="K304" s="12">
        <v>17</v>
      </c>
      <c r="L304" s="12">
        <v>11</v>
      </c>
      <c r="M304" s="12">
        <v>0</v>
      </c>
      <c r="N304" s="12">
        <v>11</v>
      </c>
      <c r="O304" s="12">
        <v>5</v>
      </c>
      <c r="P304" s="12">
        <v>2</v>
      </c>
      <c r="Q304" s="12">
        <v>5</v>
      </c>
      <c r="R304" s="12">
        <f>1+1</f>
        <v>2</v>
      </c>
      <c r="S304" s="12">
        <v>0</v>
      </c>
      <c r="T304" s="19">
        <f t="shared" si="24"/>
        <v>0.41121495327102803</v>
      </c>
      <c r="U304" s="19">
        <f t="shared" si="25"/>
        <v>0.42156862745098039</v>
      </c>
      <c r="V304" s="19">
        <f t="shared" si="26"/>
        <v>0.83278358072200842</v>
      </c>
      <c r="W304" s="19">
        <f t="shared" si="27"/>
        <v>0.27450980392156865</v>
      </c>
    </row>
    <row r="305" spans="1:24" x14ac:dyDescent="0.25">
      <c r="A305" s="7">
        <v>2023</v>
      </c>
      <c r="B305" s="7">
        <v>31</v>
      </c>
      <c r="C305" s="7">
        <v>93</v>
      </c>
      <c r="D305" s="7">
        <v>80</v>
      </c>
      <c r="E305" s="7">
        <v>24</v>
      </c>
      <c r="F305" s="7">
        <v>21</v>
      </c>
      <c r="G305" s="7">
        <v>14</v>
      </c>
      <c r="H305" s="7">
        <v>5</v>
      </c>
      <c r="I305" s="7">
        <v>1</v>
      </c>
      <c r="J305" s="7">
        <v>0</v>
      </c>
      <c r="K305" s="7">
        <v>4</v>
      </c>
      <c r="L305" s="7">
        <v>12</v>
      </c>
      <c r="M305" s="7">
        <v>0</v>
      </c>
      <c r="N305" s="7">
        <v>14</v>
      </c>
      <c r="O305" s="7">
        <v>2</v>
      </c>
      <c r="P305" s="7">
        <v>0</v>
      </c>
      <c r="Q305" s="7">
        <v>0</v>
      </c>
      <c r="R305" s="7">
        <v>5</v>
      </c>
      <c r="S305" s="7">
        <v>0</v>
      </c>
      <c r="T305" s="19">
        <f t="shared" si="24"/>
        <v>0.42682926829268292</v>
      </c>
      <c r="U305" s="19">
        <f t="shared" si="25"/>
        <v>0.33750000000000002</v>
      </c>
      <c r="V305" s="19">
        <f t="shared" si="26"/>
        <v>0.764329268292683</v>
      </c>
      <c r="W305" s="19">
        <f t="shared" si="27"/>
        <v>0.26250000000000001</v>
      </c>
    </row>
    <row r="306" spans="1:24" x14ac:dyDescent="0.25">
      <c r="A306" s="23" t="s">
        <v>23</v>
      </c>
      <c r="B306" s="12">
        <v>112</v>
      </c>
      <c r="C306" s="12">
        <v>366</v>
      </c>
      <c r="D306" s="12">
        <v>324</v>
      </c>
      <c r="E306" s="12">
        <v>64</v>
      </c>
      <c r="F306" s="12">
        <v>88</v>
      </c>
      <c r="G306" s="12">
        <v>62</v>
      </c>
      <c r="H306" s="12">
        <v>19</v>
      </c>
      <c r="I306" s="12">
        <v>6</v>
      </c>
      <c r="J306" s="12">
        <v>0</v>
      </c>
      <c r="K306" s="12">
        <v>44</v>
      </c>
      <c r="L306" s="12">
        <v>31</v>
      </c>
      <c r="M306" s="12">
        <v>1</v>
      </c>
      <c r="N306" s="12">
        <v>49</v>
      </c>
      <c r="O306" s="12">
        <v>12</v>
      </c>
      <c r="P306" s="12">
        <v>5</v>
      </c>
      <c r="Q306" s="12">
        <v>10</v>
      </c>
      <c r="R306" s="12">
        <v>11</v>
      </c>
      <c r="S306" s="12">
        <v>1</v>
      </c>
      <c r="T306" s="19">
        <f t="shared" si="24"/>
        <v>0.38872403560830859</v>
      </c>
      <c r="U306" s="19">
        <f t="shared" si="25"/>
        <v>0.36419753086419754</v>
      </c>
      <c r="V306" s="19">
        <f t="shared" si="26"/>
        <v>0.75292156647250619</v>
      </c>
      <c r="W306" s="19">
        <f t="shared" si="27"/>
        <v>0.27160493827160492</v>
      </c>
    </row>
    <row r="307" spans="1:24" x14ac:dyDescent="0.25">
      <c r="A307" s="10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19"/>
      <c r="U307" s="19"/>
      <c r="V307" s="19"/>
      <c r="W307" s="19"/>
    </row>
    <row r="308" spans="1:24" ht="15.75" x14ac:dyDescent="0.25">
      <c r="A308" s="9" t="s">
        <v>85</v>
      </c>
      <c r="B308" s="10" t="s">
        <v>0</v>
      </c>
      <c r="C308" s="10" t="s">
        <v>1</v>
      </c>
      <c r="D308" s="10" t="s">
        <v>2</v>
      </c>
      <c r="E308" s="10" t="s">
        <v>3</v>
      </c>
      <c r="F308" s="10" t="s">
        <v>4</v>
      </c>
      <c r="G308" s="10" t="s">
        <v>5</v>
      </c>
      <c r="H308" s="10" t="s">
        <v>6</v>
      </c>
      <c r="I308" s="10" t="s">
        <v>7</v>
      </c>
      <c r="J308" s="10" t="s">
        <v>8</v>
      </c>
      <c r="K308" s="10" t="s">
        <v>9</v>
      </c>
      <c r="L308" s="10" t="s">
        <v>10</v>
      </c>
      <c r="M308" s="10" t="s">
        <v>11</v>
      </c>
      <c r="N308" s="10" t="s">
        <v>12</v>
      </c>
      <c r="O308" s="10" t="s">
        <v>13</v>
      </c>
      <c r="P308" s="10" t="s">
        <v>14</v>
      </c>
      <c r="Q308" s="10" t="s">
        <v>15</v>
      </c>
      <c r="R308" s="10" t="s">
        <v>16</v>
      </c>
      <c r="S308" s="10" t="s">
        <v>17</v>
      </c>
      <c r="T308" s="19" t="s">
        <v>18</v>
      </c>
      <c r="U308" s="19" t="s">
        <v>19</v>
      </c>
      <c r="V308" s="19" t="s">
        <v>20</v>
      </c>
      <c r="W308" s="19" t="s">
        <v>21</v>
      </c>
    </row>
    <row r="309" spans="1:24" x14ac:dyDescent="0.25">
      <c r="A309" s="7">
        <v>2005</v>
      </c>
      <c r="B309" s="7">
        <v>1</v>
      </c>
      <c r="C309" s="7">
        <v>3</v>
      </c>
      <c r="D309" s="7">
        <v>2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1</v>
      </c>
      <c r="M309" s="7">
        <v>0</v>
      </c>
      <c r="N309" s="7">
        <v>1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19">
        <f>(F309+O309+L309)/(D309+O309+M309)</f>
        <v>0.5</v>
      </c>
      <c r="U309" s="19">
        <f>(G309+H309*2+I309*3+J309*4)/D309</f>
        <v>0</v>
      </c>
      <c r="V309" s="19">
        <f>T309+U309</f>
        <v>0.5</v>
      </c>
      <c r="W309" s="19">
        <f>F309/D309</f>
        <v>0</v>
      </c>
    </row>
    <row r="310" spans="1:24" x14ac:dyDescent="0.25">
      <c r="A310" s="10" t="s">
        <v>23</v>
      </c>
      <c r="B310" s="7">
        <v>1</v>
      </c>
      <c r="C310" s="7">
        <v>3</v>
      </c>
      <c r="D310" s="7">
        <v>2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1</v>
      </c>
      <c r="M310" s="7">
        <v>0</v>
      </c>
      <c r="N310" s="7">
        <v>1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19">
        <f>(F310+O310+L310)/(D310+O310+M310)</f>
        <v>0.5</v>
      </c>
      <c r="U310" s="19">
        <f>(G310+H310*2+I310*3+J310*4)/D310</f>
        <v>0</v>
      </c>
      <c r="V310" s="19">
        <f>T310+U310</f>
        <v>0.5</v>
      </c>
      <c r="W310" s="19">
        <f>F310/D310</f>
        <v>0</v>
      </c>
    </row>
    <row r="311" spans="1:24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9"/>
      <c r="U311" s="19"/>
      <c r="V311" s="19"/>
      <c r="W311" s="19"/>
    </row>
    <row r="312" spans="1:24" ht="15.75" x14ac:dyDescent="0.25">
      <c r="A312" s="9" t="s">
        <v>52</v>
      </c>
      <c r="B312" s="10" t="s">
        <v>0</v>
      </c>
      <c r="C312" s="10" t="s">
        <v>1</v>
      </c>
      <c r="D312" s="10" t="s">
        <v>2</v>
      </c>
      <c r="E312" s="10" t="s">
        <v>3</v>
      </c>
      <c r="F312" s="10" t="s">
        <v>4</v>
      </c>
      <c r="G312" s="10" t="s">
        <v>5</v>
      </c>
      <c r="H312" s="10" t="s">
        <v>6</v>
      </c>
      <c r="I312" s="10" t="s">
        <v>7</v>
      </c>
      <c r="J312" s="10" t="s">
        <v>8</v>
      </c>
      <c r="K312" s="10" t="s">
        <v>9</v>
      </c>
      <c r="L312" s="10" t="s">
        <v>10</v>
      </c>
      <c r="M312" s="10" t="s">
        <v>11</v>
      </c>
      <c r="N312" s="10" t="s">
        <v>12</v>
      </c>
      <c r="O312" s="10" t="s">
        <v>13</v>
      </c>
      <c r="P312" s="10" t="s">
        <v>14</v>
      </c>
      <c r="Q312" s="10" t="s">
        <v>15</v>
      </c>
      <c r="R312" s="10" t="s">
        <v>16</v>
      </c>
      <c r="S312" s="10" t="s">
        <v>17</v>
      </c>
      <c r="T312" s="19" t="s">
        <v>18</v>
      </c>
      <c r="U312" s="19" t="s">
        <v>19</v>
      </c>
      <c r="V312" s="19" t="s">
        <v>20</v>
      </c>
      <c r="W312" s="19" t="s">
        <v>21</v>
      </c>
    </row>
    <row r="313" spans="1:24" x14ac:dyDescent="0.25">
      <c r="A313" s="7">
        <v>2014</v>
      </c>
      <c r="B313" s="7">
        <v>2</v>
      </c>
      <c r="C313" s="7">
        <v>7</v>
      </c>
      <c r="D313" s="7">
        <v>5</v>
      </c>
      <c r="E313" s="7">
        <v>2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2</v>
      </c>
      <c r="M313" s="7">
        <v>0</v>
      </c>
      <c r="N313" s="7">
        <v>0</v>
      </c>
      <c r="O313" s="7">
        <v>0</v>
      </c>
      <c r="P313" s="7">
        <v>1</v>
      </c>
      <c r="Q313" s="7">
        <v>0</v>
      </c>
      <c r="R313" s="7">
        <v>0</v>
      </c>
      <c r="S313" s="7">
        <v>0</v>
      </c>
      <c r="T313" s="19">
        <f>(F313+O313+L313)/(D313+O313+M313)</f>
        <v>0.4</v>
      </c>
      <c r="U313" s="19">
        <f>(G313+H313*2+I313*3+J313*4)/D313</f>
        <v>0</v>
      </c>
      <c r="V313" s="19">
        <f>T313+U313</f>
        <v>0.4</v>
      </c>
      <c r="W313" s="19">
        <f>F313/D313</f>
        <v>0</v>
      </c>
    </row>
    <row r="314" spans="1:24" x14ac:dyDescent="0.25">
      <c r="A314" s="10" t="s">
        <v>23</v>
      </c>
      <c r="B314" s="7">
        <v>2</v>
      </c>
      <c r="C314" s="7">
        <v>7</v>
      </c>
      <c r="D314" s="7">
        <v>5</v>
      </c>
      <c r="E314" s="7">
        <v>2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2</v>
      </c>
      <c r="M314" s="7">
        <v>0</v>
      </c>
      <c r="N314" s="7">
        <v>0</v>
      </c>
      <c r="O314" s="7">
        <v>0</v>
      </c>
      <c r="P314" s="7">
        <v>1</v>
      </c>
      <c r="Q314" s="7">
        <v>0</v>
      </c>
      <c r="R314" s="7">
        <v>0</v>
      </c>
      <c r="S314" s="7">
        <v>0</v>
      </c>
      <c r="T314" s="19">
        <f>(F314+O314+L314)/(D314+O314+M314)</f>
        <v>0.4</v>
      </c>
      <c r="U314" s="19">
        <f>(G314+H314*2+I314*3+J314*4)/D314</f>
        <v>0</v>
      </c>
      <c r="V314" s="19">
        <f>T314+U314</f>
        <v>0.4</v>
      </c>
      <c r="W314" s="19">
        <f>F314/D314</f>
        <v>0</v>
      </c>
    </row>
    <row r="315" spans="1:24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9"/>
      <c r="U315" s="19"/>
      <c r="V315" s="19"/>
      <c r="W315" s="19"/>
    </row>
    <row r="316" spans="1:24" ht="15.75" x14ac:dyDescent="0.25">
      <c r="A316" s="9" t="s">
        <v>119</v>
      </c>
      <c r="B316" s="10" t="s">
        <v>0</v>
      </c>
      <c r="C316" s="10" t="s">
        <v>1</v>
      </c>
      <c r="D316" s="10" t="s">
        <v>2</v>
      </c>
      <c r="E316" s="10" t="s">
        <v>3</v>
      </c>
      <c r="F316" s="10" t="s">
        <v>4</v>
      </c>
      <c r="G316" s="10" t="s">
        <v>5</v>
      </c>
      <c r="H316" s="10" t="s">
        <v>6</v>
      </c>
      <c r="I316" s="10" t="s">
        <v>7</v>
      </c>
      <c r="J316" s="10" t="s">
        <v>8</v>
      </c>
      <c r="K316" s="10" t="s">
        <v>9</v>
      </c>
      <c r="L316" s="10" t="s">
        <v>10</v>
      </c>
      <c r="M316" s="10" t="s">
        <v>11</v>
      </c>
      <c r="N316" s="10" t="s">
        <v>12</v>
      </c>
      <c r="O316" s="10" t="s">
        <v>13</v>
      </c>
      <c r="P316" s="10" t="s">
        <v>14</v>
      </c>
      <c r="Q316" s="10" t="s">
        <v>15</v>
      </c>
      <c r="R316" s="10" t="s">
        <v>16</v>
      </c>
      <c r="S316" s="10" t="s">
        <v>17</v>
      </c>
      <c r="T316" s="19" t="s">
        <v>18</v>
      </c>
      <c r="U316" s="19" t="s">
        <v>19</v>
      </c>
      <c r="V316" s="19" t="s">
        <v>20</v>
      </c>
      <c r="W316" s="19" t="s">
        <v>21</v>
      </c>
      <c r="X316" s="8"/>
    </row>
    <row r="317" spans="1:24" x14ac:dyDescent="0.25">
      <c r="A317" s="7">
        <v>2016</v>
      </c>
      <c r="B317" s="7">
        <v>1</v>
      </c>
      <c r="C317" s="7">
        <v>2</v>
      </c>
      <c r="D317" s="7">
        <v>2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19">
        <f>(F317+O317+L317)/(D317+O317+M317)</f>
        <v>0</v>
      </c>
      <c r="U317" s="19">
        <f>(G317+H317*2+I317*3+J317*4)/D317</f>
        <v>0</v>
      </c>
      <c r="V317" s="19">
        <f>T317+U317</f>
        <v>0</v>
      </c>
      <c r="W317" s="19">
        <f>F317/D317</f>
        <v>0</v>
      </c>
    </row>
    <row r="318" spans="1:24" x14ac:dyDescent="0.25">
      <c r="A318" s="10" t="s">
        <v>23</v>
      </c>
      <c r="B318" s="7">
        <v>1</v>
      </c>
      <c r="C318" s="7">
        <v>2</v>
      </c>
      <c r="D318" s="7">
        <v>2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19">
        <f>(F318+O318+L318)/(D318+O318+M318)</f>
        <v>0</v>
      </c>
      <c r="U318" s="19">
        <f>(G318+H318*2+I318*3+J318*4)/D318</f>
        <v>0</v>
      </c>
      <c r="V318" s="19">
        <f>T318+U318</f>
        <v>0</v>
      </c>
      <c r="W318" s="19">
        <f>F318/D318</f>
        <v>0</v>
      </c>
    </row>
    <row r="319" spans="1:24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9"/>
      <c r="U319" s="19"/>
      <c r="V319" s="19"/>
      <c r="W319" s="19"/>
    </row>
    <row r="320" spans="1:24" ht="15.75" x14ac:dyDescent="0.25">
      <c r="A320" s="9" t="s">
        <v>227</v>
      </c>
      <c r="B320" s="10" t="s">
        <v>0</v>
      </c>
      <c r="C320" s="10" t="s">
        <v>1</v>
      </c>
      <c r="D320" s="10" t="s">
        <v>2</v>
      </c>
      <c r="E320" s="10" t="s">
        <v>3</v>
      </c>
      <c r="F320" s="10" t="s">
        <v>4</v>
      </c>
      <c r="G320" s="10" t="s">
        <v>5</v>
      </c>
      <c r="H320" s="10" t="s">
        <v>6</v>
      </c>
      <c r="I320" s="10" t="s">
        <v>7</v>
      </c>
      <c r="J320" s="10" t="s">
        <v>8</v>
      </c>
      <c r="K320" s="10" t="s">
        <v>9</v>
      </c>
      <c r="L320" s="10" t="s">
        <v>10</v>
      </c>
      <c r="M320" s="10" t="s">
        <v>11</v>
      </c>
      <c r="N320" s="10" t="s">
        <v>12</v>
      </c>
      <c r="O320" s="10" t="s">
        <v>13</v>
      </c>
      <c r="P320" s="10" t="s">
        <v>14</v>
      </c>
      <c r="Q320" s="10" t="s">
        <v>15</v>
      </c>
      <c r="R320" s="10" t="s">
        <v>16</v>
      </c>
      <c r="S320" s="10" t="s">
        <v>17</v>
      </c>
      <c r="T320" s="19" t="s">
        <v>18</v>
      </c>
      <c r="U320" s="19" t="s">
        <v>19</v>
      </c>
      <c r="V320" s="19" t="s">
        <v>20</v>
      </c>
      <c r="W320" s="19" t="s">
        <v>21</v>
      </c>
    </row>
    <row r="321" spans="1:24" x14ac:dyDescent="0.25">
      <c r="A321" s="7">
        <v>2022</v>
      </c>
      <c r="B321" s="12">
        <v>2</v>
      </c>
      <c r="C321" s="12">
        <v>7</v>
      </c>
      <c r="D321" s="12">
        <v>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1</v>
      </c>
      <c r="Q321" s="12">
        <v>0</v>
      </c>
      <c r="R321" s="12">
        <v>0</v>
      </c>
      <c r="S321" s="12">
        <v>0</v>
      </c>
      <c r="T321" s="19">
        <f>(F321+O321+L321)/(D321+O321+M321)</f>
        <v>0</v>
      </c>
      <c r="U321" s="19">
        <f>(G321+H321*2+I321*3+J321*4)/D321</f>
        <v>0</v>
      </c>
      <c r="V321" s="19">
        <f>T321+U321</f>
        <v>0</v>
      </c>
      <c r="W321" s="19">
        <f>F321/D321</f>
        <v>0</v>
      </c>
    </row>
    <row r="322" spans="1:24" x14ac:dyDescent="0.25">
      <c r="A322" s="7">
        <v>2023</v>
      </c>
      <c r="B322" s="7">
        <v>4</v>
      </c>
      <c r="C322" s="7">
        <v>9</v>
      </c>
      <c r="D322" s="7">
        <v>9</v>
      </c>
      <c r="E322" s="7">
        <v>1</v>
      </c>
      <c r="F322" s="7">
        <v>3</v>
      </c>
      <c r="G322" s="7">
        <v>2</v>
      </c>
      <c r="H322" s="7">
        <v>1</v>
      </c>
      <c r="I322" s="7">
        <v>0</v>
      </c>
      <c r="J322" s="7">
        <v>0</v>
      </c>
      <c r="K322" s="7">
        <v>5</v>
      </c>
      <c r="L322" s="7">
        <v>0</v>
      </c>
      <c r="M322" s="7">
        <v>0</v>
      </c>
      <c r="N322" s="7">
        <v>3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19">
        <f>(F322+O322+L322)/(D322+O322+M322)</f>
        <v>0.33333333333333331</v>
      </c>
      <c r="U322" s="19">
        <f>(G322+H322*2+I322*3+J322*4)/D322</f>
        <v>0.44444444444444442</v>
      </c>
      <c r="V322" s="19">
        <f>T322+U322</f>
        <v>0.77777777777777768</v>
      </c>
      <c r="W322" s="19">
        <f>F322/D322</f>
        <v>0.33333333333333331</v>
      </c>
    </row>
    <row r="323" spans="1:24" x14ac:dyDescent="0.25">
      <c r="A323" s="10" t="s">
        <v>23</v>
      </c>
      <c r="B323" s="12">
        <v>6</v>
      </c>
      <c r="C323" s="12">
        <v>16</v>
      </c>
      <c r="D323" s="12">
        <v>16</v>
      </c>
      <c r="E323" s="12">
        <v>1</v>
      </c>
      <c r="F323" s="12">
        <v>3</v>
      </c>
      <c r="G323" s="12">
        <v>2</v>
      </c>
      <c r="H323" s="12">
        <v>1</v>
      </c>
      <c r="I323" s="12">
        <v>0</v>
      </c>
      <c r="J323" s="12">
        <v>0</v>
      </c>
      <c r="K323" s="12">
        <v>5</v>
      </c>
      <c r="L323" s="12">
        <v>0</v>
      </c>
      <c r="M323" s="12">
        <v>0</v>
      </c>
      <c r="N323" s="12">
        <v>3</v>
      </c>
      <c r="O323" s="12">
        <v>0</v>
      </c>
      <c r="P323" s="12">
        <v>1</v>
      </c>
      <c r="Q323" s="12">
        <v>0</v>
      </c>
      <c r="R323" s="12">
        <v>0</v>
      </c>
      <c r="S323" s="12">
        <v>0</v>
      </c>
      <c r="T323" s="19">
        <f>(F323+O323+L323)/(D323+O323+M323)</f>
        <v>0.1875</v>
      </c>
      <c r="U323" s="19">
        <f>(G323+H323*2+I323*3+J323*4)/D323</f>
        <v>0.25</v>
      </c>
      <c r="V323" s="19">
        <f>T323+U323</f>
        <v>0.4375</v>
      </c>
      <c r="W323" s="19">
        <f>F323/D323</f>
        <v>0.1875</v>
      </c>
      <c r="X323" s="17"/>
    </row>
    <row r="324" spans="1:24" x14ac:dyDescent="0.25">
      <c r="A324" s="10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19"/>
      <c r="U324" s="19"/>
      <c r="V324" s="19"/>
      <c r="W324" s="19"/>
    </row>
    <row r="325" spans="1:24" ht="15.75" x14ac:dyDescent="0.25">
      <c r="A325" s="9" t="s">
        <v>238</v>
      </c>
      <c r="B325" s="10" t="s">
        <v>0</v>
      </c>
      <c r="C325" s="10" t="s">
        <v>1</v>
      </c>
      <c r="D325" s="10" t="s">
        <v>2</v>
      </c>
      <c r="E325" s="10" t="s">
        <v>3</v>
      </c>
      <c r="F325" s="10" t="s">
        <v>4</v>
      </c>
      <c r="G325" s="10" t="s">
        <v>5</v>
      </c>
      <c r="H325" s="10" t="s">
        <v>6</v>
      </c>
      <c r="I325" s="10" t="s">
        <v>7</v>
      </c>
      <c r="J325" s="10" t="s">
        <v>8</v>
      </c>
      <c r="K325" s="10" t="s">
        <v>9</v>
      </c>
      <c r="L325" s="10" t="s">
        <v>10</v>
      </c>
      <c r="M325" s="10" t="s">
        <v>11</v>
      </c>
      <c r="N325" s="10" t="s">
        <v>12</v>
      </c>
      <c r="O325" s="10" t="s">
        <v>13</v>
      </c>
      <c r="P325" s="10" t="s">
        <v>14</v>
      </c>
      <c r="Q325" s="10" t="s">
        <v>15</v>
      </c>
      <c r="R325" s="10" t="s">
        <v>16</v>
      </c>
      <c r="S325" s="10" t="s">
        <v>17</v>
      </c>
      <c r="T325" s="19" t="s">
        <v>18</v>
      </c>
      <c r="U325" s="19" t="s">
        <v>19</v>
      </c>
      <c r="V325" s="19" t="s">
        <v>20</v>
      </c>
      <c r="W325" s="19" t="s">
        <v>21</v>
      </c>
    </row>
    <row r="326" spans="1:24" x14ac:dyDescent="0.25">
      <c r="A326" s="7">
        <v>2023</v>
      </c>
      <c r="B326" s="7">
        <v>19</v>
      </c>
      <c r="C326" s="7">
        <v>54</v>
      </c>
      <c r="D326" s="7">
        <v>53</v>
      </c>
      <c r="E326" s="7">
        <v>8</v>
      </c>
      <c r="F326" s="7">
        <v>10</v>
      </c>
      <c r="G326" s="7">
        <v>10</v>
      </c>
      <c r="H326" s="7">
        <v>0</v>
      </c>
      <c r="I326" s="7">
        <v>0</v>
      </c>
      <c r="J326" s="7">
        <v>0</v>
      </c>
      <c r="K326" s="7">
        <v>6</v>
      </c>
      <c r="L326" s="7">
        <v>2</v>
      </c>
      <c r="M326" s="7">
        <v>0</v>
      </c>
      <c r="N326" s="7">
        <v>17</v>
      </c>
      <c r="O326" s="7">
        <v>0</v>
      </c>
      <c r="P326" s="7">
        <v>1</v>
      </c>
      <c r="Q326" s="7">
        <v>1</v>
      </c>
      <c r="R326" s="7">
        <v>2</v>
      </c>
      <c r="S326" s="7">
        <v>0</v>
      </c>
      <c r="T326" s="19">
        <f>(F326+O326+L326)/(D326+O326+M326)</f>
        <v>0.22641509433962265</v>
      </c>
      <c r="U326" s="19">
        <f>(G326+H326*2+I326*3+J326*4)/D326</f>
        <v>0.18867924528301888</v>
      </c>
      <c r="V326" s="19">
        <f>T326+U326</f>
        <v>0.41509433962264153</v>
      </c>
      <c r="W326" s="19">
        <f>F326/D326</f>
        <v>0.18867924528301888</v>
      </c>
    </row>
    <row r="327" spans="1:24" x14ac:dyDescent="0.25">
      <c r="A327" s="10" t="s">
        <v>23</v>
      </c>
      <c r="B327" s="12">
        <v>19</v>
      </c>
      <c r="C327" s="12">
        <v>54</v>
      </c>
      <c r="D327" s="12">
        <v>53</v>
      </c>
      <c r="E327" s="12">
        <v>8</v>
      </c>
      <c r="F327" s="12">
        <v>10</v>
      </c>
      <c r="G327" s="12">
        <v>10</v>
      </c>
      <c r="H327" s="12">
        <v>0</v>
      </c>
      <c r="I327" s="12">
        <v>0</v>
      </c>
      <c r="J327" s="12">
        <v>0</v>
      </c>
      <c r="K327" s="12">
        <v>6</v>
      </c>
      <c r="L327" s="12">
        <v>2</v>
      </c>
      <c r="M327" s="12">
        <v>0</v>
      </c>
      <c r="N327" s="12">
        <v>17</v>
      </c>
      <c r="O327" s="12">
        <v>0</v>
      </c>
      <c r="P327" s="12">
        <v>1</v>
      </c>
      <c r="Q327" s="12">
        <v>1</v>
      </c>
      <c r="R327" s="12">
        <v>2</v>
      </c>
      <c r="S327" s="12">
        <v>0</v>
      </c>
      <c r="T327" s="19">
        <f>(F327+O327+L327)/(D327+O327+M327)</f>
        <v>0.22641509433962265</v>
      </c>
      <c r="U327" s="19">
        <f>(G327+H327*2+I327*3+J327*4)/D327</f>
        <v>0.18867924528301888</v>
      </c>
      <c r="V327" s="19">
        <f>T327+U327</f>
        <v>0.41509433962264153</v>
      </c>
      <c r="W327" s="19">
        <f>F327/D327</f>
        <v>0.18867924528301888</v>
      </c>
    </row>
    <row r="328" spans="1:24" x14ac:dyDescent="0.25">
      <c r="A328" s="10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19"/>
      <c r="U328" s="19"/>
      <c r="V328" s="19"/>
      <c r="W328" s="19"/>
    </row>
    <row r="329" spans="1:24" ht="15.75" x14ac:dyDescent="0.25">
      <c r="A329" s="9" t="s">
        <v>40</v>
      </c>
      <c r="B329" s="10" t="s">
        <v>0</v>
      </c>
      <c r="C329" s="10" t="s">
        <v>1</v>
      </c>
      <c r="D329" s="10" t="s">
        <v>2</v>
      </c>
      <c r="E329" s="10" t="s">
        <v>3</v>
      </c>
      <c r="F329" s="10" t="s">
        <v>4</v>
      </c>
      <c r="G329" s="10" t="s">
        <v>5</v>
      </c>
      <c r="H329" s="10" t="s">
        <v>6</v>
      </c>
      <c r="I329" s="10" t="s">
        <v>7</v>
      </c>
      <c r="J329" s="10" t="s">
        <v>8</v>
      </c>
      <c r="K329" s="10" t="s">
        <v>9</v>
      </c>
      <c r="L329" s="10" t="s">
        <v>10</v>
      </c>
      <c r="M329" s="10" t="s">
        <v>11</v>
      </c>
      <c r="N329" s="10" t="s">
        <v>12</v>
      </c>
      <c r="O329" s="10" t="s">
        <v>13</v>
      </c>
      <c r="P329" s="10" t="s">
        <v>14</v>
      </c>
      <c r="Q329" s="10" t="s">
        <v>15</v>
      </c>
      <c r="R329" s="10" t="s">
        <v>16</v>
      </c>
      <c r="S329" s="10" t="s">
        <v>17</v>
      </c>
      <c r="T329" s="19" t="s">
        <v>18</v>
      </c>
      <c r="U329" s="19" t="s">
        <v>19</v>
      </c>
      <c r="V329" s="19" t="s">
        <v>20</v>
      </c>
      <c r="W329" s="19" t="s">
        <v>21</v>
      </c>
    </row>
    <row r="330" spans="1:24" x14ac:dyDescent="0.25">
      <c r="A330" s="7">
        <v>2014</v>
      </c>
      <c r="B330" s="7">
        <v>6</v>
      </c>
      <c r="C330" s="7">
        <v>22</v>
      </c>
      <c r="D330" s="7">
        <v>14</v>
      </c>
      <c r="E330" s="7">
        <v>7</v>
      </c>
      <c r="F330" s="7">
        <v>5</v>
      </c>
      <c r="G330" s="7">
        <v>5</v>
      </c>
      <c r="H330" s="7">
        <v>0</v>
      </c>
      <c r="I330" s="7">
        <v>0</v>
      </c>
      <c r="J330" s="7">
        <v>0</v>
      </c>
      <c r="K330" s="7">
        <v>2</v>
      </c>
      <c r="L330" s="7">
        <v>3</v>
      </c>
      <c r="M330" s="7">
        <v>0</v>
      </c>
      <c r="N330" s="7">
        <v>1</v>
      </c>
      <c r="O330" s="7">
        <v>2</v>
      </c>
      <c r="P330" s="7">
        <v>1</v>
      </c>
      <c r="Q330" s="7">
        <v>0</v>
      </c>
      <c r="R330" s="7">
        <v>2</v>
      </c>
      <c r="S330" s="7">
        <v>0</v>
      </c>
      <c r="T330" s="19">
        <f>(F330+O330+L330)/(D330+O330+M330)</f>
        <v>0.625</v>
      </c>
      <c r="U330" s="19">
        <f>(G330+H330*2+I330*3+J330*4)/D330</f>
        <v>0.35714285714285715</v>
      </c>
      <c r="V330" s="19">
        <f>T330+U330</f>
        <v>0.98214285714285721</v>
      </c>
      <c r="W330" s="19">
        <f>F330/D330</f>
        <v>0.35714285714285715</v>
      </c>
    </row>
    <row r="331" spans="1:24" x14ac:dyDescent="0.25">
      <c r="A331" s="7">
        <v>2015</v>
      </c>
      <c r="B331" s="7">
        <v>14</v>
      </c>
      <c r="C331" s="7">
        <v>31</v>
      </c>
      <c r="D331" s="7">
        <v>25</v>
      </c>
      <c r="E331" s="7">
        <v>4</v>
      </c>
      <c r="F331" s="7">
        <v>2</v>
      </c>
      <c r="G331" s="7">
        <v>2</v>
      </c>
      <c r="H331" s="7">
        <v>0</v>
      </c>
      <c r="I331" s="7">
        <v>0</v>
      </c>
      <c r="J331" s="7">
        <v>0</v>
      </c>
      <c r="K331" s="7">
        <v>1</v>
      </c>
      <c r="L331" s="7">
        <v>3</v>
      </c>
      <c r="M331" s="7">
        <v>1</v>
      </c>
      <c r="N331" s="7">
        <v>11</v>
      </c>
      <c r="O331" s="7">
        <v>2</v>
      </c>
      <c r="P331" s="7">
        <v>0</v>
      </c>
      <c r="Q331" s="7">
        <v>0</v>
      </c>
      <c r="R331" s="7">
        <v>0</v>
      </c>
      <c r="S331" s="7">
        <v>0</v>
      </c>
      <c r="T331" s="19">
        <f>(F331+O331+L331)/(D331+O331+M331)</f>
        <v>0.25</v>
      </c>
      <c r="U331" s="19">
        <f>(G331+H331*2+I331*3+J331*4)/D331</f>
        <v>0.08</v>
      </c>
      <c r="V331" s="19">
        <f>T331+U331</f>
        <v>0.33</v>
      </c>
      <c r="W331" s="19">
        <f>F331/D331</f>
        <v>0.08</v>
      </c>
    </row>
    <row r="332" spans="1:24" x14ac:dyDescent="0.25">
      <c r="A332" s="10" t="s">
        <v>23</v>
      </c>
      <c r="B332" s="7">
        <v>20</v>
      </c>
      <c r="C332" s="7">
        <v>53</v>
      </c>
      <c r="D332" s="7">
        <v>39</v>
      </c>
      <c r="E332" s="7">
        <v>11</v>
      </c>
      <c r="F332" s="7">
        <v>7</v>
      </c>
      <c r="G332" s="7">
        <v>7</v>
      </c>
      <c r="H332" s="7">
        <v>0</v>
      </c>
      <c r="I332" s="7">
        <v>0</v>
      </c>
      <c r="J332" s="7">
        <v>0</v>
      </c>
      <c r="K332" s="7">
        <v>3</v>
      </c>
      <c r="L332" s="7">
        <v>6</v>
      </c>
      <c r="M332" s="7">
        <v>1</v>
      </c>
      <c r="N332" s="7">
        <v>12</v>
      </c>
      <c r="O332" s="7">
        <v>4</v>
      </c>
      <c r="P332" s="7">
        <v>1</v>
      </c>
      <c r="Q332" s="7">
        <v>0</v>
      </c>
      <c r="R332" s="7">
        <v>2</v>
      </c>
      <c r="S332" s="7">
        <v>0</v>
      </c>
      <c r="T332" s="19">
        <f>(F332+O332+L332)/(D332+O332+M332)</f>
        <v>0.38636363636363635</v>
      </c>
      <c r="U332" s="19">
        <f>(G332+H332*2+I332*3+J332*4)/D332</f>
        <v>0.17948717948717949</v>
      </c>
      <c r="V332" s="19">
        <f>T332+U332</f>
        <v>0.56585081585081587</v>
      </c>
      <c r="W332" s="19">
        <f>F332/D332</f>
        <v>0.17948717948717949</v>
      </c>
    </row>
    <row r="333" spans="1:24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9"/>
      <c r="U333" s="19"/>
      <c r="V333" s="19"/>
      <c r="W333" s="19"/>
    </row>
    <row r="334" spans="1:24" ht="15.75" x14ac:dyDescent="0.25">
      <c r="A334" s="9" t="s">
        <v>75</v>
      </c>
      <c r="B334" s="10" t="s">
        <v>0</v>
      </c>
      <c r="C334" s="10" t="s">
        <v>1</v>
      </c>
      <c r="D334" s="10" t="s">
        <v>2</v>
      </c>
      <c r="E334" s="10" t="s">
        <v>3</v>
      </c>
      <c r="F334" s="10" t="s">
        <v>4</v>
      </c>
      <c r="G334" s="10" t="s">
        <v>5</v>
      </c>
      <c r="H334" s="10" t="s">
        <v>6</v>
      </c>
      <c r="I334" s="10" t="s">
        <v>7</v>
      </c>
      <c r="J334" s="10" t="s">
        <v>8</v>
      </c>
      <c r="K334" s="10" t="s">
        <v>9</v>
      </c>
      <c r="L334" s="10" t="s">
        <v>10</v>
      </c>
      <c r="M334" s="10" t="s">
        <v>11</v>
      </c>
      <c r="N334" s="10" t="s">
        <v>12</v>
      </c>
      <c r="O334" s="10" t="s">
        <v>13</v>
      </c>
      <c r="P334" s="10" t="s">
        <v>14</v>
      </c>
      <c r="Q334" s="10" t="s">
        <v>15</v>
      </c>
      <c r="R334" s="10" t="s">
        <v>16</v>
      </c>
      <c r="S334" s="10" t="s">
        <v>17</v>
      </c>
      <c r="T334" s="19" t="s">
        <v>18</v>
      </c>
      <c r="U334" s="19" t="s">
        <v>19</v>
      </c>
      <c r="V334" s="19" t="s">
        <v>20</v>
      </c>
      <c r="W334" s="19" t="s">
        <v>21</v>
      </c>
    </row>
    <row r="335" spans="1:24" x14ac:dyDescent="0.25">
      <c r="A335" s="7">
        <v>2017</v>
      </c>
      <c r="B335" s="7">
        <v>8</v>
      </c>
      <c r="C335" s="7">
        <v>18</v>
      </c>
      <c r="D335" s="7">
        <v>50</v>
      </c>
      <c r="E335" s="7">
        <v>4</v>
      </c>
      <c r="F335" s="7">
        <v>3</v>
      </c>
      <c r="G335" s="7">
        <v>3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0</v>
      </c>
      <c r="N335" s="53">
        <v>3</v>
      </c>
      <c r="O335" s="7">
        <v>2</v>
      </c>
      <c r="P335" s="7">
        <v>2</v>
      </c>
      <c r="Q335" s="7">
        <v>0</v>
      </c>
      <c r="R335" s="7">
        <v>2</v>
      </c>
      <c r="S335" s="7">
        <v>0</v>
      </c>
      <c r="T335" s="19">
        <f>(F335+O335+L335)/(D335+O335+M335)</f>
        <v>0.11538461538461539</v>
      </c>
      <c r="U335" s="19">
        <f>(G335+H335*2+I335*3+J335*4)/D335</f>
        <v>0.06</v>
      </c>
      <c r="V335" s="19">
        <f>T335+U335</f>
        <v>0.17538461538461539</v>
      </c>
      <c r="W335" s="19">
        <f>F335/D335</f>
        <v>0.06</v>
      </c>
    </row>
    <row r="336" spans="1:24" x14ac:dyDescent="0.25">
      <c r="A336" s="7">
        <v>2018</v>
      </c>
      <c r="B336" s="7">
        <v>17</v>
      </c>
      <c r="C336" s="7">
        <v>50</v>
      </c>
      <c r="D336" s="7">
        <v>38</v>
      </c>
      <c r="E336" s="7">
        <v>10</v>
      </c>
      <c r="F336" s="7">
        <v>9</v>
      </c>
      <c r="G336" s="7">
        <v>6</v>
      </c>
      <c r="H336" s="7">
        <v>2</v>
      </c>
      <c r="I336" s="7">
        <v>1</v>
      </c>
      <c r="J336" s="7">
        <v>0</v>
      </c>
      <c r="K336" s="7">
        <v>7</v>
      </c>
      <c r="L336" s="7">
        <v>4</v>
      </c>
      <c r="M336" s="7">
        <v>3</v>
      </c>
      <c r="N336" s="7">
        <v>13</v>
      </c>
      <c r="O336" s="7">
        <v>5</v>
      </c>
      <c r="P336" s="7">
        <v>2</v>
      </c>
      <c r="Q336" s="7">
        <v>2</v>
      </c>
      <c r="R336" s="7">
        <v>7</v>
      </c>
      <c r="S336" s="7">
        <v>0</v>
      </c>
      <c r="T336" s="19">
        <f>(F336+O336+L336)/(D336+O336+M336)</f>
        <v>0.39130434782608697</v>
      </c>
      <c r="U336" s="19">
        <f>(G336+H336*2+I336*3+J336*4)/D336</f>
        <v>0.34210526315789475</v>
      </c>
      <c r="V336" s="19">
        <f>T336+U336</f>
        <v>0.73340961098398172</v>
      </c>
      <c r="W336" s="19">
        <f>F336/D336</f>
        <v>0.23684210526315788</v>
      </c>
    </row>
    <row r="337" spans="1:23" x14ac:dyDescent="0.25">
      <c r="A337" s="7">
        <v>2019</v>
      </c>
      <c r="B337" s="7">
        <v>3</v>
      </c>
      <c r="C337" s="7">
        <v>4</v>
      </c>
      <c r="D337" s="7">
        <v>4</v>
      </c>
      <c r="E337" s="7">
        <v>1</v>
      </c>
      <c r="F337" s="7">
        <v>2</v>
      </c>
      <c r="G337" s="7">
        <v>2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1</v>
      </c>
      <c r="O337" s="7">
        <v>0</v>
      </c>
      <c r="P337" s="7">
        <v>1</v>
      </c>
      <c r="Q337" s="7">
        <v>0</v>
      </c>
      <c r="R337" s="7">
        <v>1</v>
      </c>
      <c r="S337" s="7">
        <v>0</v>
      </c>
      <c r="T337" s="19">
        <f>(F337+O337+L337)/(D337+O337+M337)</f>
        <v>0.5</v>
      </c>
      <c r="U337" s="19">
        <f>(G337+H337*2+I337*3+J337*4)/D337</f>
        <v>0.5</v>
      </c>
      <c r="V337" s="19">
        <f>T337+U337</f>
        <v>1</v>
      </c>
      <c r="W337" s="19">
        <f>F337/D337</f>
        <v>0.5</v>
      </c>
    </row>
    <row r="338" spans="1:23" x14ac:dyDescent="0.25">
      <c r="A338" s="10" t="s">
        <v>23</v>
      </c>
      <c r="B338" s="7">
        <v>28</v>
      </c>
      <c r="C338" s="7">
        <v>72</v>
      </c>
      <c r="D338" s="7">
        <v>92</v>
      </c>
      <c r="E338" s="7">
        <v>15</v>
      </c>
      <c r="F338" s="7">
        <v>14</v>
      </c>
      <c r="G338" s="7">
        <v>11</v>
      </c>
      <c r="H338" s="7">
        <v>2</v>
      </c>
      <c r="I338" s="7">
        <v>1</v>
      </c>
      <c r="J338" s="7">
        <v>0</v>
      </c>
      <c r="K338" s="7">
        <v>8</v>
      </c>
      <c r="L338" s="7">
        <v>5</v>
      </c>
      <c r="M338" s="7">
        <v>3</v>
      </c>
      <c r="N338" s="7">
        <v>17</v>
      </c>
      <c r="O338" s="7">
        <v>7</v>
      </c>
      <c r="P338" s="7">
        <v>5</v>
      </c>
      <c r="Q338" s="7">
        <v>2</v>
      </c>
      <c r="R338" s="7">
        <v>10</v>
      </c>
      <c r="S338" s="7">
        <v>0</v>
      </c>
      <c r="T338" s="19">
        <f>(F338+O338+L338)/(D338+O338+M338)</f>
        <v>0.25490196078431371</v>
      </c>
      <c r="U338" s="19">
        <f>(G338+H338*2+I338*3+J338*4)/D338</f>
        <v>0.19565217391304349</v>
      </c>
      <c r="V338" s="19">
        <f>T338+U338</f>
        <v>0.45055413469735717</v>
      </c>
      <c r="W338" s="19">
        <f>F338/D338</f>
        <v>0.15217391304347827</v>
      </c>
    </row>
    <row r="339" spans="1:23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9"/>
      <c r="U339" s="19"/>
      <c r="V339" s="19"/>
      <c r="W339" s="19"/>
    </row>
    <row r="340" spans="1:23" ht="15.75" x14ac:dyDescent="0.25">
      <c r="A340" s="9" t="s">
        <v>91</v>
      </c>
      <c r="B340" s="10" t="s">
        <v>0</v>
      </c>
      <c r="C340" s="10" t="s">
        <v>1</v>
      </c>
      <c r="D340" s="10" t="s">
        <v>2</v>
      </c>
      <c r="E340" s="10" t="s">
        <v>3</v>
      </c>
      <c r="F340" s="10" t="s">
        <v>4</v>
      </c>
      <c r="G340" s="10" t="s">
        <v>5</v>
      </c>
      <c r="H340" s="10" t="s">
        <v>6</v>
      </c>
      <c r="I340" s="10" t="s">
        <v>7</v>
      </c>
      <c r="J340" s="10" t="s">
        <v>8</v>
      </c>
      <c r="K340" s="10" t="s">
        <v>9</v>
      </c>
      <c r="L340" s="10" t="s">
        <v>10</v>
      </c>
      <c r="M340" s="10" t="s">
        <v>11</v>
      </c>
      <c r="N340" s="10" t="s">
        <v>12</v>
      </c>
      <c r="O340" s="10" t="s">
        <v>13</v>
      </c>
      <c r="P340" s="10" t="s">
        <v>14</v>
      </c>
      <c r="Q340" s="10" t="s">
        <v>15</v>
      </c>
      <c r="R340" s="10" t="s">
        <v>16</v>
      </c>
      <c r="S340" s="10" t="s">
        <v>17</v>
      </c>
      <c r="T340" s="19" t="s">
        <v>18</v>
      </c>
      <c r="U340" s="19" t="s">
        <v>19</v>
      </c>
      <c r="V340" s="19" t="s">
        <v>20</v>
      </c>
      <c r="W340" s="19" t="s">
        <v>21</v>
      </c>
    </row>
    <row r="341" spans="1:23" x14ac:dyDescent="0.25">
      <c r="A341" s="7">
        <v>2014</v>
      </c>
      <c r="B341" s="7">
        <v>16</v>
      </c>
      <c r="C341" s="7">
        <v>49</v>
      </c>
      <c r="D341" s="7">
        <v>44</v>
      </c>
      <c r="E341" s="7">
        <v>7</v>
      </c>
      <c r="F341" s="7">
        <v>10</v>
      </c>
      <c r="G341" s="7">
        <v>8</v>
      </c>
      <c r="H341" s="7">
        <v>2</v>
      </c>
      <c r="I341" s="7">
        <v>0</v>
      </c>
      <c r="J341" s="7">
        <v>0</v>
      </c>
      <c r="K341" s="7">
        <v>5</v>
      </c>
      <c r="L341" s="7">
        <v>6</v>
      </c>
      <c r="M341" s="7">
        <v>0</v>
      </c>
      <c r="N341" s="7">
        <v>7</v>
      </c>
      <c r="O341" s="7">
        <v>0</v>
      </c>
      <c r="P341" s="7">
        <v>2</v>
      </c>
      <c r="Q341" s="7">
        <v>0</v>
      </c>
      <c r="R341" s="7">
        <v>1</v>
      </c>
      <c r="S341" s="7">
        <v>0</v>
      </c>
      <c r="T341" s="19">
        <f>(F341+O341+L341)/(D341+O341+M341)</f>
        <v>0.36363636363636365</v>
      </c>
      <c r="U341" s="19">
        <f>(G341+H341*2+I341*3+J341*4)/D341</f>
        <v>0.27272727272727271</v>
      </c>
      <c r="V341" s="19">
        <f>T341+U341</f>
        <v>0.63636363636363635</v>
      </c>
      <c r="W341" s="19">
        <f>F341/D341</f>
        <v>0.22727272727272727</v>
      </c>
    </row>
    <row r="342" spans="1:23" x14ac:dyDescent="0.25">
      <c r="A342" s="7">
        <v>2015</v>
      </c>
      <c r="B342" s="7">
        <v>22</v>
      </c>
      <c r="C342" s="7">
        <v>69</v>
      </c>
      <c r="D342" s="7">
        <v>62</v>
      </c>
      <c r="E342" s="7">
        <v>5</v>
      </c>
      <c r="F342" s="7">
        <v>9</v>
      </c>
      <c r="G342" s="7">
        <v>8</v>
      </c>
      <c r="H342" s="7">
        <v>1</v>
      </c>
      <c r="I342" s="7">
        <v>0</v>
      </c>
      <c r="J342" s="7">
        <v>0</v>
      </c>
      <c r="K342" s="7">
        <v>4</v>
      </c>
      <c r="L342" s="7">
        <v>5</v>
      </c>
      <c r="M342" s="7">
        <v>1</v>
      </c>
      <c r="N342" s="7">
        <v>21</v>
      </c>
      <c r="O342" s="7">
        <v>1</v>
      </c>
      <c r="P342" s="7">
        <v>0</v>
      </c>
      <c r="Q342" s="7">
        <v>0</v>
      </c>
      <c r="R342" s="7">
        <v>0</v>
      </c>
      <c r="S342" s="7">
        <v>0</v>
      </c>
      <c r="T342" s="19">
        <f>(F342+O342+L342)/(D342+O342+M342)</f>
        <v>0.234375</v>
      </c>
      <c r="U342" s="19">
        <f>(G342+H342*2+I342*3+J342*4)/D342</f>
        <v>0.16129032258064516</v>
      </c>
      <c r="V342" s="19">
        <f>T342+U342</f>
        <v>0.39566532258064513</v>
      </c>
      <c r="W342" s="19">
        <f>F342/D342</f>
        <v>0.14516129032258066</v>
      </c>
    </row>
    <row r="343" spans="1:23" x14ac:dyDescent="0.25">
      <c r="A343" s="23" t="s">
        <v>23</v>
      </c>
      <c r="B343" s="12">
        <v>38</v>
      </c>
      <c r="C343" s="12">
        <v>118</v>
      </c>
      <c r="D343" s="12">
        <v>106</v>
      </c>
      <c r="E343" s="12">
        <v>12</v>
      </c>
      <c r="F343" s="12">
        <v>19</v>
      </c>
      <c r="G343" s="12">
        <v>16</v>
      </c>
      <c r="H343" s="12">
        <v>3</v>
      </c>
      <c r="I343" s="12">
        <v>0</v>
      </c>
      <c r="J343" s="12">
        <v>0</v>
      </c>
      <c r="K343" s="12">
        <v>9</v>
      </c>
      <c r="L343" s="12">
        <v>11</v>
      </c>
      <c r="M343" s="12">
        <v>1</v>
      </c>
      <c r="N343" s="12">
        <v>28</v>
      </c>
      <c r="O343" s="12">
        <v>1</v>
      </c>
      <c r="P343" s="12">
        <v>2</v>
      </c>
      <c r="Q343" s="12">
        <v>0</v>
      </c>
      <c r="R343" s="12">
        <v>1</v>
      </c>
      <c r="S343" s="12">
        <v>0</v>
      </c>
      <c r="T343" s="19">
        <f>(F343+O343+L343)/(D343+O343+M343)</f>
        <v>0.28703703703703703</v>
      </c>
      <c r="U343" s="19">
        <f>(G343+H343*2+I343*3+J343*4)/D343</f>
        <v>0.20754716981132076</v>
      </c>
      <c r="V343" s="19">
        <f>T343+U343</f>
        <v>0.4945842068483578</v>
      </c>
      <c r="W343" s="19">
        <f>F343/D343</f>
        <v>0.17924528301886791</v>
      </c>
    </row>
    <row r="344" spans="1:23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9"/>
      <c r="U344" s="19"/>
      <c r="V344" s="19"/>
      <c r="W344" s="19"/>
    </row>
    <row r="345" spans="1:23" ht="15.75" x14ac:dyDescent="0.25">
      <c r="A345" s="9" t="s">
        <v>148</v>
      </c>
      <c r="B345" s="10" t="s">
        <v>0</v>
      </c>
      <c r="C345" s="10" t="s">
        <v>1</v>
      </c>
      <c r="D345" s="10" t="s">
        <v>2</v>
      </c>
      <c r="E345" s="10" t="s">
        <v>3</v>
      </c>
      <c r="F345" s="10" t="s">
        <v>4</v>
      </c>
      <c r="G345" s="10" t="s">
        <v>5</v>
      </c>
      <c r="H345" s="10" t="s">
        <v>6</v>
      </c>
      <c r="I345" s="10" t="s">
        <v>7</v>
      </c>
      <c r="J345" s="10" t="s">
        <v>8</v>
      </c>
      <c r="K345" s="10" t="s">
        <v>9</v>
      </c>
      <c r="L345" s="10" t="s">
        <v>10</v>
      </c>
      <c r="M345" s="10" t="s">
        <v>11</v>
      </c>
      <c r="N345" s="10" t="s">
        <v>12</v>
      </c>
      <c r="O345" s="10" t="s">
        <v>13</v>
      </c>
      <c r="P345" s="10" t="s">
        <v>14</v>
      </c>
      <c r="Q345" s="10" t="s">
        <v>15</v>
      </c>
      <c r="R345" s="10" t="s">
        <v>16</v>
      </c>
      <c r="S345" s="10" t="s">
        <v>17</v>
      </c>
      <c r="T345" s="19" t="s">
        <v>18</v>
      </c>
      <c r="U345" s="19" t="s">
        <v>19</v>
      </c>
      <c r="V345" s="19" t="s">
        <v>20</v>
      </c>
      <c r="W345" s="19" t="s">
        <v>21</v>
      </c>
    </row>
    <row r="346" spans="1:23" x14ac:dyDescent="0.25">
      <c r="A346" s="7">
        <v>2007</v>
      </c>
      <c r="B346" s="7">
        <v>11</v>
      </c>
      <c r="C346" s="7">
        <v>32</v>
      </c>
      <c r="D346" s="7">
        <v>29</v>
      </c>
      <c r="E346" s="7">
        <v>2</v>
      </c>
      <c r="F346" s="7">
        <v>2</v>
      </c>
      <c r="G346" s="7">
        <v>2</v>
      </c>
      <c r="H346" s="7">
        <v>0</v>
      </c>
      <c r="I346" s="7">
        <v>0</v>
      </c>
      <c r="J346" s="7">
        <v>0</v>
      </c>
      <c r="K346" s="7">
        <v>0</v>
      </c>
      <c r="L346" s="7">
        <v>2</v>
      </c>
      <c r="M346" s="7">
        <v>1</v>
      </c>
      <c r="N346" s="7">
        <v>9</v>
      </c>
      <c r="O346" s="7">
        <v>0</v>
      </c>
      <c r="P346" s="7">
        <v>1</v>
      </c>
      <c r="Q346" s="7">
        <v>1</v>
      </c>
      <c r="R346" s="7">
        <v>0</v>
      </c>
      <c r="S346" s="7">
        <v>0</v>
      </c>
      <c r="T346" s="19">
        <f>(F346+O346+L346)/(D346+O346+M346)</f>
        <v>0.13333333333333333</v>
      </c>
      <c r="U346" s="19">
        <f>(G346+H346*2+I346*3+J346*4)/D346</f>
        <v>6.8965517241379309E-2</v>
      </c>
      <c r="V346" s="19">
        <f>T346+U346</f>
        <v>0.20229885057471264</v>
      </c>
      <c r="W346" s="19">
        <f>F346/D346</f>
        <v>6.8965517241379309E-2</v>
      </c>
    </row>
    <row r="347" spans="1:23" x14ac:dyDescent="0.25">
      <c r="A347" s="10" t="s">
        <v>23</v>
      </c>
      <c r="B347" s="7">
        <v>11</v>
      </c>
      <c r="C347" s="7">
        <v>32</v>
      </c>
      <c r="D347" s="7">
        <v>29</v>
      </c>
      <c r="E347" s="7">
        <v>2</v>
      </c>
      <c r="F347" s="7">
        <v>2</v>
      </c>
      <c r="G347" s="7">
        <v>2</v>
      </c>
      <c r="H347" s="7">
        <v>0</v>
      </c>
      <c r="I347" s="7">
        <v>0</v>
      </c>
      <c r="J347" s="7">
        <v>0</v>
      </c>
      <c r="K347" s="7">
        <v>0</v>
      </c>
      <c r="L347" s="7">
        <v>2</v>
      </c>
      <c r="M347" s="7">
        <v>1</v>
      </c>
      <c r="N347" s="7">
        <v>9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19">
        <f>(F347+O347+L347)/(D347+O347+M347)</f>
        <v>0.13333333333333333</v>
      </c>
      <c r="U347" s="19">
        <f>(G347+H347*2+I347*3+J347*4)/D347</f>
        <v>6.8965517241379309E-2</v>
      </c>
      <c r="V347" s="19">
        <f>T347+U347</f>
        <v>0.20229885057471264</v>
      </c>
      <c r="W347" s="19">
        <f>F347/D347</f>
        <v>6.8965517241379309E-2</v>
      </c>
    </row>
    <row r="348" spans="1:23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  <c r="U348" s="19"/>
      <c r="V348" s="19"/>
      <c r="W348" s="19"/>
    </row>
    <row r="349" spans="1:23" ht="15.75" x14ac:dyDescent="0.25">
      <c r="A349" s="9" t="s">
        <v>228</v>
      </c>
      <c r="B349" s="10" t="s">
        <v>0</v>
      </c>
      <c r="C349" s="10" t="s">
        <v>1</v>
      </c>
      <c r="D349" s="10" t="s">
        <v>2</v>
      </c>
      <c r="E349" s="10" t="s">
        <v>3</v>
      </c>
      <c r="F349" s="10" t="s">
        <v>4</v>
      </c>
      <c r="G349" s="10" t="s">
        <v>5</v>
      </c>
      <c r="H349" s="10" t="s">
        <v>6</v>
      </c>
      <c r="I349" s="10" t="s">
        <v>7</v>
      </c>
      <c r="J349" s="10" t="s">
        <v>8</v>
      </c>
      <c r="K349" s="10" t="s">
        <v>9</v>
      </c>
      <c r="L349" s="10" t="s">
        <v>10</v>
      </c>
      <c r="M349" s="10" t="s">
        <v>11</v>
      </c>
      <c r="N349" s="10" t="s">
        <v>12</v>
      </c>
      <c r="O349" s="10" t="s">
        <v>13</v>
      </c>
      <c r="P349" s="10" t="s">
        <v>14</v>
      </c>
      <c r="Q349" s="10" t="s">
        <v>15</v>
      </c>
      <c r="R349" s="10" t="s">
        <v>16</v>
      </c>
      <c r="S349" s="10" t="s">
        <v>17</v>
      </c>
      <c r="T349" s="19" t="s">
        <v>18</v>
      </c>
      <c r="U349" s="19" t="s">
        <v>19</v>
      </c>
      <c r="V349" s="19" t="s">
        <v>20</v>
      </c>
      <c r="W349" s="19" t="s">
        <v>21</v>
      </c>
    </row>
    <row r="350" spans="1:23" x14ac:dyDescent="0.25">
      <c r="A350" s="7">
        <v>2022</v>
      </c>
      <c r="B350" s="12">
        <v>1</v>
      </c>
      <c r="C350" s="12">
        <v>1</v>
      </c>
      <c r="D350" s="12">
        <v>1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1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9">
        <f>(F350+O350+L350)/(D350+O350+M350)</f>
        <v>0</v>
      </c>
      <c r="U350" s="19">
        <f>(G350+H350*2+I350*3+J350*4)/D350</f>
        <v>0</v>
      </c>
      <c r="V350" s="19">
        <f>T350+U350</f>
        <v>0</v>
      </c>
      <c r="W350" s="19">
        <f>F350/D350</f>
        <v>0</v>
      </c>
    </row>
    <row r="351" spans="1:23" x14ac:dyDescent="0.25">
      <c r="A351" s="7">
        <v>2023</v>
      </c>
      <c r="B351" s="7">
        <v>1</v>
      </c>
      <c r="C351" s="7">
        <v>3</v>
      </c>
      <c r="D351" s="7">
        <v>2</v>
      </c>
      <c r="E351" s="7">
        <v>2</v>
      </c>
      <c r="F351" s="7">
        <v>1</v>
      </c>
      <c r="G351" s="7">
        <v>0</v>
      </c>
      <c r="H351" s="7">
        <v>0</v>
      </c>
      <c r="I351" s="7">
        <v>1</v>
      </c>
      <c r="J351" s="7">
        <v>0</v>
      </c>
      <c r="K351" s="7">
        <v>0</v>
      </c>
      <c r="L351" s="7">
        <v>1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19">
        <f>(F351+O351+L351)/(D351+O351+M351)</f>
        <v>1</v>
      </c>
      <c r="U351" s="19">
        <f>(G351+H351*2+I351*3+J351*4)/D351</f>
        <v>1.5</v>
      </c>
      <c r="V351" s="19">
        <f>T351+U351</f>
        <v>2.5</v>
      </c>
      <c r="W351" s="19">
        <f>F351/D351</f>
        <v>0.5</v>
      </c>
    </row>
    <row r="352" spans="1:23" x14ac:dyDescent="0.25">
      <c r="A352" s="10" t="s">
        <v>23</v>
      </c>
      <c r="B352" s="12">
        <v>2</v>
      </c>
      <c r="C352" s="12">
        <v>4</v>
      </c>
      <c r="D352" s="12">
        <v>3</v>
      </c>
      <c r="E352" s="12">
        <v>2</v>
      </c>
      <c r="F352" s="12">
        <v>1</v>
      </c>
      <c r="G352" s="12">
        <v>0</v>
      </c>
      <c r="H352" s="12">
        <v>0</v>
      </c>
      <c r="I352" s="12">
        <v>1</v>
      </c>
      <c r="J352" s="12">
        <v>0</v>
      </c>
      <c r="K352" s="12">
        <v>0</v>
      </c>
      <c r="L352" s="12">
        <v>1</v>
      </c>
      <c r="M352" s="12">
        <v>0</v>
      </c>
      <c r="N352" s="12">
        <v>1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9">
        <f>(F352+O352+L352)/(D352+O352+M352)</f>
        <v>0.66666666666666663</v>
      </c>
      <c r="U352" s="19">
        <f>(G352+H352*2+I352*3+J352*4)/D352</f>
        <v>1</v>
      </c>
      <c r="V352" s="19">
        <f>T352+U352</f>
        <v>1.6666666666666665</v>
      </c>
      <c r="W352" s="19">
        <f>F352/D352</f>
        <v>0.33333333333333331</v>
      </c>
    </row>
    <row r="353" spans="1:24" x14ac:dyDescent="0.25">
      <c r="A353" s="10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19"/>
      <c r="U353" s="19"/>
      <c r="V353" s="19"/>
      <c r="W353" s="19"/>
    </row>
    <row r="354" spans="1:24" ht="15.75" x14ac:dyDescent="0.25">
      <c r="A354" s="9" t="s">
        <v>229</v>
      </c>
      <c r="B354" s="10" t="s">
        <v>0</v>
      </c>
      <c r="C354" s="10" t="s">
        <v>1</v>
      </c>
      <c r="D354" s="10" t="s">
        <v>2</v>
      </c>
      <c r="E354" s="10" t="s">
        <v>3</v>
      </c>
      <c r="F354" s="10" t="s">
        <v>4</v>
      </c>
      <c r="G354" s="10" t="s">
        <v>5</v>
      </c>
      <c r="H354" s="10" t="s">
        <v>6</v>
      </c>
      <c r="I354" s="10" t="s">
        <v>7</v>
      </c>
      <c r="J354" s="10" t="s">
        <v>8</v>
      </c>
      <c r="K354" s="10" t="s">
        <v>9</v>
      </c>
      <c r="L354" s="10" t="s">
        <v>10</v>
      </c>
      <c r="M354" s="10" t="s">
        <v>11</v>
      </c>
      <c r="N354" s="10" t="s">
        <v>12</v>
      </c>
      <c r="O354" s="10" t="s">
        <v>13</v>
      </c>
      <c r="P354" s="10" t="s">
        <v>14</v>
      </c>
      <c r="Q354" s="10" t="s">
        <v>15</v>
      </c>
      <c r="R354" s="10" t="s">
        <v>16</v>
      </c>
      <c r="S354" s="10" t="s">
        <v>17</v>
      </c>
      <c r="T354" s="19" t="s">
        <v>18</v>
      </c>
      <c r="U354" s="19" t="s">
        <v>19</v>
      </c>
      <c r="V354" s="19" t="s">
        <v>20</v>
      </c>
      <c r="W354" s="19" t="s">
        <v>21</v>
      </c>
    </row>
    <row r="355" spans="1:24" x14ac:dyDescent="0.25">
      <c r="A355" s="7">
        <v>2022</v>
      </c>
      <c r="B355" s="12">
        <v>1</v>
      </c>
      <c r="C355" s="12">
        <v>1</v>
      </c>
      <c r="D355" s="12">
        <v>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9">
        <f>(F355+O355+L355)/(D355+O355+M355)</f>
        <v>0</v>
      </c>
      <c r="U355" s="19">
        <f>(G355+H355*2+I355*3+J355*4)/D355</f>
        <v>0</v>
      </c>
      <c r="V355" s="19">
        <f>T355+U355</f>
        <v>0</v>
      </c>
      <c r="W355" s="19">
        <f>F355/D355</f>
        <v>0</v>
      </c>
    </row>
    <row r="356" spans="1:24" x14ac:dyDescent="0.25">
      <c r="A356" s="10" t="s">
        <v>23</v>
      </c>
      <c r="B356" s="12">
        <v>1</v>
      </c>
      <c r="C356" s="12">
        <v>1</v>
      </c>
      <c r="D356" s="12">
        <v>1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9">
        <f>(F356+O356+L356)/(D356+O356+M356)</f>
        <v>0</v>
      </c>
      <c r="U356" s="19">
        <f>(G356+H356*2+I356*3+J356*4)/D356</f>
        <v>0</v>
      </c>
      <c r="V356" s="19">
        <f>T356+U356</f>
        <v>0</v>
      </c>
      <c r="W356" s="19">
        <f>F356/D356</f>
        <v>0</v>
      </c>
    </row>
    <row r="357" spans="1:24" x14ac:dyDescent="0.25">
      <c r="A357" s="10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19"/>
      <c r="U357" s="19"/>
      <c r="V357" s="19"/>
      <c r="W357" s="19"/>
      <c r="X357" s="17"/>
    </row>
    <row r="358" spans="1:24" ht="15.75" x14ac:dyDescent="0.25">
      <c r="A358" s="9" t="s">
        <v>55</v>
      </c>
      <c r="B358" s="10" t="s">
        <v>0</v>
      </c>
      <c r="C358" s="10" t="s">
        <v>1</v>
      </c>
      <c r="D358" s="10" t="s">
        <v>2</v>
      </c>
      <c r="E358" s="10" t="s">
        <v>3</v>
      </c>
      <c r="F358" s="10" t="s">
        <v>4</v>
      </c>
      <c r="G358" s="10" t="s">
        <v>5</v>
      </c>
      <c r="H358" s="10" t="s">
        <v>6</v>
      </c>
      <c r="I358" s="10" t="s">
        <v>7</v>
      </c>
      <c r="J358" s="10" t="s">
        <v>8</v>
      </c>
      <c r="K358" s="10" t="s">
        <v>9</v>
      </c>
      <c r="L358" s="10" t="s">
        <v>10</v>
      </c>
      <c r="M358" s="10" t="s">
        <v>11</v>
      </c>
      <c r="N358" s="10" t="s">
        <v>12</v>
      </c>
      <c r="O358" s="10" t="s">
        <v>13</v>
      </c>
      <c r="P358" s="10" t="s">
        <v>14</v>
      </c>
      <c r="Q358" s="10" t="s">
        <v>15</v>
      </c>
      <c r="R358" s="10" t="s">
        <v>16</v>
      </c>
      <c r="S358" s="10" t="s">
        <v>17</v>
      </c>
      <c r="T358" s="19" t="s">
        <v>18</v>
      </c>
      <c r="U358" s="19" t="s">
        <v>19</v>
      </c>
      <c r="V358" s="19" t="s">
        <v>20</v>
      </c>
      <c r="W358" s="19" t="s">
        <v>21</v>
      </c>
    </row>
    <row r="359" spans="1:24" x14ac:dyDescent="0.25">
      <c r="A359" s="7">
        <v>2013</v>
      </c>
      <c r="B359" s="7">
        <v>3</v>
      </c>
      <c r="C359" s="7">
        <v>9</v>
      </c>
      <c r="D359" s="7">
        <v>9</v>
      </c>
      <c r="E359" s="7">
        <v>1</v>
      </c>
      <c r="F359" s="7">
        <v>2</v>
      </c>
      <c r="G359" s="7">
        <v>2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3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19">
        <f t="shared" ref="T359:T366" si="28">(F359+O359+L359)/(D359+O359+M359)</f>
        <v>0.22222222222222221</v>
      </c>
      <c r="U359" s="19">
        <f t="shared" ref="U359:U366" si="29">(G359+H359*2+I359*3+J359*4)/D359</f>
        <v>0.22222222222222221</v>
      </c>
      <c r="V359" s="19">
        <f t="shared" ref="V359:V366" si="30">T359+U359</f>
        <v>0.44444444444444442</v>
      </c>
      <c r="W359" s="19">
        <f t="shared" ref="W359:W366" si="31">F359/D359</f>
        <v>0.22222222222222221</v>
      </c>
    </row>
    <row r="360" spans="1:24" x14ac:dyDescent="0.25">
      <c r="A360" s="7">
        <v>2014</v>
      </c>
      <c r="B360" s="7">
        <v>17</v>
      </c>
      <c r="C360" s="7">
        <v>51</v>
      </c>
      <c r="D360" s="7">
        <v>45</v>
      </c>
      <c r="E360" s="7">
        <v>7</v>
      </c>
      <c r="F360" s="7">
        <v>9</v>
      </c>
      <c r="G360" s="7">
        <v>9</v>
      </c>
      <c r="H360" s="7">
        <v>0</v>
      </c>
      <c r="I360" s="7">
        <v>0</v>
      </c>
      <c r="J360" s="7">
        <v>0</v>
      </c>
      <c r="K360" s="7">
        <v>9</v>
      </c>
      <c r="L360" s="7">
        <v>5</v>
      </c>
      <c r="M360" s="7">
        <v>1</v>
      </c>
      <c r="N360" s="7">
        <v>10</v>
      </c>
      <c r="O360" s="7">
        <v>0</v>
      </c>
      <c r="P360" s="7">
        <v>0</v>
      </c>
      <c r="Q360" s="7">
        <v>0</v>
      </c>
      <c r="R360" s="7">
        <v>1</v>
      </c>
      <c r="S360" s="7">
        <v>0</v>
      </c>
      <c r="T360" s="19">
        <f t="shared" si="28"/>
        <v>0.30434782608695654</v>
      </c>
      <c r="U360" s="19">
        <f t="shared" si="29"/>
        <v>0.2</v>
      </c>
      <c r="V360" s="19">
        <f t="shared" si="30"/>
        <v>0.5043478260869565</v>
      </c>
      <c r="W360" s="19">
        <f t="shared" si="31"/>
        <v>0.2</v>
      </c>
    </row>
    <row r="361" spans="1:24" x14ac:dyDescent="0.25">
      <c r="A361" s="7">
        <v>2015</v>
      </c>
      <c r="B361" s="7">
        <v>33</v>
      </c>
      <c r="C361" s="7">
        <v>100</v>
      </c>
      <c r="D361" s="7">
        <v>81</v>
      </c>
      <c r="E361" s="7">
        <v>19</v>
      </c>
      <c r="F361" s="7">
        <v>22</v>
      </c>
      <c r="G361" s="7">
        <v>21</v>
      </c>
      <c r="H361" s="7">
        <v>1</v>
      </c>
      <c r="I361" s="7">
        <v>0</v>
      </c>
      <c r="J361" s="7">
        <v>0</v>
      </c>
      <c r="K361" s="7">
        <v>9</v>
      </c>
      <c r="L361" s="7">
        <v>13</v>
      </c>
      <c r="M361" s="53">
        <v>4</v>
      </c>
      <c r="N361" s="7">
        <v>23</v>
      </c>
      <c r="O361" s="7">
        <v>2</v>
      </c>
      <c r="P361" s="7">
        <v>0</v>
      </c>
      <c r="Q361" s="7">
        <v>0</v>
      </c>
      <c r="R361" s="7">
        <v>6</v>
      </c>
      <c r="S361" s="7">
        <v>0</v>
      </c>
      <c r="T361" s="19">
        <f t="shared" si="28"/>
        <v>0.42528735632183906</v>
      </c>
      <c r="U361" s="19">
        <f t="shared" si="29"/>
        <v>0.2839506172839506</v>
      </c>
      <c r="V361" s="19">
        <f t="shared" si="30"/>
        <v>0.70923797360578966</v>
      </c>
      <c r="W361" s="19">
        <f t="shared" si="31"/>
        <v>0.27160493827160492</v>
      </c>
    </row>
    <row r="362" spans="1:24" x14ac:dyDescent="0.25">
      <c r="A362" s="7">
        <v>2016</v>
      </c>
      <c r="B362" s="7">
        <v>30</v>
      </c>
      <c r="C362" s="7">
        <v>101</v>
      </c>
      <c r="D362" s="7">
        <v>94</v>
      </c>
      <c r="E362" s="7">
        <v>7</v>
      </c>
      <c r="F362" s="7">
        <v>20</v>
      </c>
      <c r="G362" s="7">
        <v>19</v>
      </c>
      <c r="H362" s="7">
        <v>1</v>
      </c>
      <c r="I362" s="7">
        <v>0</v>
      </c>
      <c r="J362" s="7">
        <v>0</v>
      </c>
      <c r="K362" s="7">
        <v>4</v>
      </c>
      <c r="L362" s="7">
        <v>4</v>
      </c>
      <c r="M362" s="7">
        <v>1</v>
      </c>
      <c r="N362" s="7">
        <v>28</v>
      </c>
      <c r="O362" s="7">
        <v>2</v>
      </c>
      <c r="P362" s="7">
        <v>0</v>
      </c>
      <c r="Q362" s="7">
        <v>0</v>
      </c>
      <c r="R362" s="7">
        <v>2</v>
      </c>
      <c r="S362" s="7">
        <v>0</v>
      </c>
      <c r="T362" s="19">
        <f t="shared" si="28"/>
        <v>0.26804123711340205</v>
      </c>
      <c r="U362" s="19">
        <f t="shared" si="29"/>
        <v>0.22340425531914893</v>
      </c>
      <c r="V362" s="19">
        <f t="shared" si="30"/>
        <v>0.49144549243255098</v>
      </c>
      <c r="W362" s="19">
        <f t="shared" si="31"/>
        <v>0.21276595744680851</v>
      </c>
    </row>
    <row r="363" spans="1:24" x14ac:dyDescent="0.25">
      <c r="A363" s="7">
        <v>2017</v>
      </c>
      <c r="B363" s="7">
        <v>22</v>
      </c>
      <c r="C363" s="7">
        <v>57</v>
      </c>
      <c r="D363" s="7">
        <v>50</v>
      </c>
      <c r="E363" s="7">
        <v>11</v>
      </c>
      <c r="F363" s="7">
        <v>9</v>
      </c>
      <c r="G363" s="7">
        <v>8</v>
      </c>
      <c r="H363" s="7">
        <v>1</v>
      </c>
      <c r="I363" s="7">
        <v>0</v>
      </c>
      <c r="J363" s="7">
        <v>0</v>
      </c>
      <c r="K363" s="7">
        <v>6</v>
      </c>
      <c r="L363" s="7">
        <v>6</v>
      </c>
      <c r="M363" s="7">
        <v>0</v>
      </c>
      <c r="N363" s="7">
        <v>10</v>
      </c>
      <c r="O363" s="7">
        <v>1</v>
      </c>
      <c r="P363" s="7">
        <v>3</v>
      </c>
      <c r="Q363" s="7">
        <v>1</v>
      </c>
      <c r="R363" s="7">
        <v>1</v>
      </c>
      <c r="S363" s="7">
        <v>0</v>
      </c>
      <c r="T363" s="19">
        <f t="shared" si="28"/>
        <v>0.31372549019607843</v>
      </c>
      <c r="U363" s="19">
        <f t="shared" si="29"/>
        <v>0.2</v>
      </c>
      <c r="V363" s="19">
        <f t="shared" si="30"/>
        <v>0.51372549019607838</v>
      </c>
      <c r="W363" s="19">
        <f t="shared" si="31"/>
        <v>0.18</v>
      </c>
    </row>
    <row r="364" spans="1:24" x14ac:dyDescent="0.25">
      <c r="A364" s="7">
        <v>2018</v>
      </c>
      <c r="B364" s="7">
        <v>29</v>
      </c>
      <c r="C364" s="7">
        <v>100</v>
      </c>
      <c r="D364" s="7">
        <v>81</v>
      </c>
      <c r="E364" s="7">
        <v>17</v>
      </c>
      <c r="F364" s="7">
        <v>26</v>
      </c>
      <c r="G364" s="7">
        <v>19</v>
      </c>
      <c r="H364" s="7">
        <v>7</v>
      </c>
      <c r="I364" s="7">
        <v>0</v>
      </c>
      <c r="J364" s="7">
        <v>0</v>
      </c>
      <c r="K364" s="7">
        <v>18</v>
      </c>
      <c r="L364" s="7">
        <v>16</v>
      </c>
      <c r="M364" s="7">
        <v>1</v>
      </c>
      <c r="N364" s="7">
        <v>15</v>
      </c>
      <c r="O364" s="7">
        <v>1</v>
      </c>
      <c r="P364" s="7">
        <v>1</v>
      </c>
      <c r="Q364" s="7">
        <v>0</v>
      </c>
      <c r="R364" s="7">
        <v>4</v>
      </c>
      <c r="S364" s="7">
        <v>1</v>
      </c>
      <c r="T364" s="19">
        <f t="shared" si="28"/>
        <v>0.51807228915662651</v>
      </c>
      <c r="U364" s="19">
        <f t="shared" si="29"/>
        <v>0.40740740740740738</v>
      </c>
      <c r="V364" s="19">
        <f t="shared" si="30"/>
        <v>0.92547969656403395</v>
      </c>
      <c r="W364" s="19">
        <f t="shared" si="31"/>
        <v>0.32098765432098764</v>
      </c>
    </row>
    <row r="365" spans="1:24" x14ac:dyDescent="0.25">
      <c r="A365" s="7">
        <v>2019</v>
      </c>
      <c r="B365" s="7">
        <v>20</v>
      </c>
      <c r="C365" s="7">
        <v>61</v>
      </c>
      <c r="D365" s="7">
        <v>54</v>
      </c>
      <c r="E365" s="7">
        <v>12</v>
      </c>
      <c r="F365" s="7">
        <v>11</v>
      </c>
      <c r="G365" s="7">
        <v>10</v>
      </c>
      <c r="H365" s="7">
        <v>1</v>
      </c>
      <c r="I365" s="7">
        <v>0</v>
      </c>
      <c r="J365" s="7">
        <v>0</v>
      </c>
      <c r="K365" s="7">
        <v>4</v>
      </c>
      <c r="L365" s="7">
        <v>7</v>
      </c>
      <c r="M365" s="7">
        <v>0</v>
      </c>
      <c r="N365" s="7">
        <v>16</v>
      </c>
      <c r="O365" s="7">
        <v>0</v>
      </c>
      <c r="P365" s="7">
        <v>1</v>
      </c>
      <c r="Q365" s="7">
        <v>0</v>
      </c>
      <c r="R365" s="7">
        <v>3</v>
      </c>
      <c r="S365" s="7">
        <v>0</v>
      </c>
      <c r="T365" s="19">
        <f t="shared" si="28"/>
        <v>0.33333333333333331</v>
      </c>
      <c r="U365" s="19">
        <f t="shared" si="29"/>
        <v>0.22222222222222221</v>
      </c>
      <c r="V365" s="19">
        <f t="shared" si="30"/>
        <v>0.55555555555555558</v>
      </c>
      <c r="W365" s="19">
        <f t="shared" si="31"/>
        <v>0.20370370370370369</v>
      </c>
    </row>
    <row r="366" spans="1:24" x14ac:dyDescent="0.25">
      <c r="A366" s="23" t="s">
        <v>23</v>
      </c>
      <c r="B366" s="12">
        <v>154</v>
      </c>
      <c r="C366" s="12">
        <v>479</v>
      </c>
      <c r="D366" s="12">
        <v>414</v>
      </c>
      <c r="E366" s="12">
        <v>74</v>
      </c>
      <c r="F366" s="12">
        <v>99</v>
      </c>
      <c r="G366" s="12">
        <v>88</v>
      </c>
      <c r="H366" s="12">
        <v>11</v>
      </c>
      <c r="I366" s="12">
        <v>0</v>
      </c>
      <c r="J366" s="12">
        <v>0</v>
      </c>
      <c r="K366" s="12">
        <v>51</v>
      </c>
      <c r="L366" s="12">
        <v>51</v>
      </c>
      <c r="M366" s="12">
        <v>7</v>
      </c>
      <c r="N366" s="12">
        <v>105</v>
      </c>
      <c r="O366" s="12">
        <v>6</v>
      </c>
      <c r="P366" s="12">
        <v>5</v>
      </c>
      <c r="Q366" s="12">
        <v>1</v>
      </c>
      <c r="R366" s="12">
        <v>17</v>
      </c>
      <c r="S366" s="12">
        <v>1</v>
      </c>
      <c r="T366" s="19">
        <f t="shared" si="28"/>
        <v>0.36533957845433257</v>
      </c>
      <c r="U366" s="19">
        <f t="shared" si="29"/>
        <v>0.26570048309178745</v>
      </c>
      <c r="V366" s="19">
        <f t="shared" si="30"/>
        <v>0.63104006154612002</v>
      </c>
      <c r="W366" s="19">
        <f t="shared" si="31"/>
        <v>0.2391304347826087</v>
      </c>
    </row>
    <row r="367" spans="1:24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9"/>
      <c r="U367" s="19"/>
      <c r="V367" s="19"/>
      <c r="W367" s="19"/>
    </row>
    <row r="368" spans="1:24" ht="15.75" x14ac:dyDescent="0.25">
      <c r="A368" s="9" t="s">
        <v>74</v>
      </c>
      <c r="B368" s="10" t="s">
        <v>0</v>
      </c>
      <c r="C368" s="10" t="s">
        <v>1</v>
      </c>
      <c r="D368" s="10" t="s">
        <v>2</v>
      </c>
      <c r="E368" s="10" t="s">
        <v>3</v>
      </c>
      <c r="F368" s="10" t="s">
        <v>4</v>
      </c>
      <c r="G368" s="10" t="s">
        <v>5</v>
      </c>
      <c r="H368" s="10" t="s">
        <v>6</v>
      </c>
      <c r="I368" s="10" t="s">
        <v>7</v>
      </c>
      <c r="J368" s="10" t="s">
        <v>8</v>
      </c>
      <c r="K368" s="10" t="s">
        <v>9</v>
      </c>
      <c r="L368" s="10" t="s">
        <v>10</v>
      </c>
      <c r="M368" s="10" t="s">
        <v>11</v>
      </c>
      <c r="N368" s="10" t="s">
        <v>12</v>
      </c>
      <c r="O368" s="10" t="s">
        <v>13</v>
      </c>
      <c r="P368" s="10" t="s">
        <v>14</v>
      </c>
      <c r="Q368" s="10" t="s">
        <v>15</v>
      </c>
      <c r="R368" s="10" t="s">
        <v>16</v>
      </c>
      <c r="S368" s="10" t="s">
        <v>17</v>
      </c>
      <c r="T368" s="19" t="s">
        <v>18</v>
      </c>
      <c r="U368" s="19" t="s">
        <v>19</v>
      </c>
      <c r="V368" s="19" t="s">
        <v>20</v>
      </c>
      <c r="W368" s="19" t="s">
        <v>21</v>
      </c>
    </row>
    <row r="369" spans="1:24" x14ac:dyDescent="0.25">
      <c r="A369" s="7">
        <v>2016</v>
      </c>
      <c r="B369" s="7">
        <v>22</v>
      </c>
      <c r="C369" s="7">
        <v>83</v>
      </c>
      <c r="D369" s="7">
        <v>66</v>
      </c>
      <c r="E369" s="7">
        <v>14</v>
      </c>
      <c r="F369" s="7">
        <v>22</v>
      </c>
      <c r="G369" s="7">
        <v>11</v>
      </c>
      <c r="H369" s="7">
        <v>11</v>
      </c>
      <c r="I369" s="7">
        <v>0</v>
      </c>
      <c r="J369" s="7">
        <v>2</v>
      </c>
      <c r="K369" s="7">
        <v>15</v>
      </c>
      <c r="L369" s="53">
        <v>14</v>
      </c>
      <c r="M369" s="7">
        <v>1</v>
      </c>
      <c r="N369" s="7">
        <v>18</v>
      </c>
      <c r="O369" s="7">
        <v>2</v>
      </c>
      <c r="P369" s="7">
        <v>0</v>
      </c>
      <c r="Q369" s="7">
        <v>0</v>
      </c>
      <c r="R369" s="7">
        <v>4</v>
      </c>
      <c r="S369" s="7">
        <v>0</v>
      </c>
      <c r="T369" s="52">
        <f>(F369+O369+L369)/(D369+O369+M369)</f>
        <v>0.55072463768115942</v>
      </c>
      <c r="U369" s="52">
        <f>(G369+H369*2+I369*3+J369*4)/D369</f>
        <v>0.62121212121212122</v>
      </c>
      <c r="V369" s="52">
        <f>T369+U369</f>
        <v>1.1719367588932808</v>
      </c>
      <c r="W369" s="19">
        <f>F369/D369</f>
        <v>0.33333333333333331</v>
      </c>
    </row>
    <row r="370" spans="1:24" x14ac:dyDescent="0.25">
      <c r="A370" s="10" t="s">
        <v>23</v>
      </c>
      <c r="B370" s="7">
        <v>22</v>
      </c>
      <c r="C370" s="7">
        <v>83</v>
      </c>
      <c r="D370" s="7">
        <v>66</v>
      </c>
      <c r="E370" s="7">
        <v>14</v>
      </c>
      <c r="F370" s="7">
        <v>22</v>
      </c>
      <c r="G370" s="7">
        <v>11</v>
      </c>
      <c r="H370" s="7">
        <v>11</v>
      </c>
      <c r="I370" s="7">
        <v>0</v>
      </c>
      <c r="J370" s="7">
        <v>2</v>
      </c>
      <c r="K370" s="7">
        <v>15</v>
      </c>
      <c r="L370" s="7">
        <v>14</v>
      </c>
      <c r="M370" s="7">
        <v>1</v>
      </c>
      <c r="N370" s="7">
        <v>18</v>
      </c>
      <c r="O370" s="7">
        <v>2</v>
      </c>
      <c r="P370" s="7">
        <v>0</v>
      </c>
      <c r="Q370" s="7">
        <v>0</v>
      </c>
      <c r="R370" s="7">
        <v>4</v>
      </c>
      <c r="S370" s="7">
        <v>0</v>
      </c>
      <c r="T370" s="19">
        <f>(F370+O370+L370)/(D370+O370+M370)</f>
        <v>0.55072463768115942</v>
      </c>
      <c r="U370" s="19">
        <f>(G370+H370*2+I370*3+J370*4)/D370</f>
        <v>0.62121212121212122</v>
      </c>
      <c r="V370" s="19">
        <f>T370+U370</f>
        <v>1.1719367588932808</v>
      </c>
      <c r="W370" s="19">
        <f>F370/D370</f>
        <v>0.33333333333333331</v>
      </c>
    </row>
    <row r="371" spans="1:24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  <c r="U371" s="19"/>
      <c r="V371" s="19"/>
      <c r="W371" s="19"/>
    </row>
    <row r="372" spans="1:24" ht="15.75" x14ac:dyDescent="0.25">
      <c r="A372" s="9" t="s">
        <v>63</v>
      </c>
      <c r="B372" s="10" t="s">
        <v>0</v>
      </c>
      <c r="C372" s="10" t="s">
        <v>1</v>
      </c>
      <c r="D372" s="10" t="s">
        <v>2</v>
      </c>
      <c r="E372" s="10" t="s">
        <v>3</v>
      </c>
      <c r="F372" s="10" t="s">
        <v>4</v>
      </c>
      <c r="G372" s="10" t="s">
        <v>5</v>
      </c>
      <c r="H372" s="10" t="s">
        <v>6</v>
      </c>
      <c r="I372" s="10" t="s">
        <v>7</v>
      </c>
      <c r="J372" s="10" t="s">
        <v>8</v>
      </c>
      <c r="K372" s="10" t="s">
        <v>9</v>
      </c>
      <c r="L372" s="10" t="s">
        <v>10</v>
      </c>
      <c r="M372" s="10" t="s">
        <v>11</v>
      </c>
      <c r="N372" s="10" t="s">
        <v>12</v>
      </c>
      <c r="O372" s="10" t="s">
        <v>13</v>
      </c>
      <c r="P372" s="10" t="s">
        <v>14</v>
      </c>
      <c r="Q372" s="10" t="s">
        <v>15</v>
      </c>
      <c r="R372" s="10" t="s">
        <v>16</v>
      </c>
      <c r="S372" s="10" t="s">
        <v>17</v>
      </c>
      <c r="T372" s="19" t="s">
        <v>18</v>
      </c>
      <c r="U372" s="19" t="s">
        <v>19</v>
      </c>
      <c r="V372" s="19" t="s">
        <v>20</v>
      </c>
      <c r="W372" s="19" t="s">
        <v>21</v>
      </c>
    </row>
    <row r="373" spans="1:24" x14ac:dyDescent="0.25">
      <c r="A373" s="7">
        <v>2007</v>
      </c>
      <c r="B373" s="7">
        <v>1</v>
      </c>
      <c r="C373" s="7">
        <v>3</v>
      </c>
      <c r="D373" s="7">
        <v>3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19">
        <f>(F373+O373+L373)/(D373+O373+M373)</f>
        <v>0</v>
      </c>
      <c r="U373" s="19">
        <f>(G373+H373*2+I373*3+J373*4)/D373</f>
        <v>0</v>
      </c>
      <c r="V373" s="19">
        <f>T373+U373</f>
        <v>0</v>
      </c>
      <c r="W373" s="19">
        <f>F373/D373</f>
        <v>0</v>
      </c>
    </row>
    <row r="374" spans="1:24" x14ac:dyDescent="0.25">
      <c r="A374" s="10" t="s">
        <v>23</v>
      </c>
      <c r="B374" s="7">
        <v>1</v>
      </c>
      <c r="C374" s="7">
        <v>3</v>
      </c>
      <c r="D374" s="7">
        <v>3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19">
        <f>(F374+O374+L374)/(D374+O374+M374)</f>
        <v>0</v>
      </c>
      <c r="U374" s="19">
        <f>(G374+H374*2+I374*3+J374*4)/D374</f>
        <v>0</v>
      </c>
      <c r="V374" s="19">
        <f>T374+U374</f>
        <v>0</v>
      </c>
      <c r="W374" s="19">
        <f>F374/D374</f>
        <v>0</v>
      </c>
    </row>
    <row r="375" spans="1:24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9"/>
      <c r="U375" s="19"/>
      <c r="V375" s="19"/>
      <c r="W375" s="19"/>
    </row>
    <row r="376" spans="1:24" ht="15.75" x14ac:dyDescent="0.25">
      <c r="A376" s="9" t="s">
        <v>124</v>
      </c>
      <c r="B376" s="10" t="s">
        <v>0</v>
      </c>
      <c r="C376" s="10" t="s">
        <v>1</v>
      </c>
      <c r="D376" s="10" t="s">
        <v>2</v>
      </c>
      <c r="E376" s="10" t="s">
        <v>3</v>
      </c>
      <c r="F376" s="10" t="s">
        <v>4</v>
      </c>
      <c r="G376" s="10" t="s">
        <v>5</v>
      </c>
      <c r="H376" s="10" t="s">
        <v>6</v>
      </c>
      <c r="I376" s="10" t="s">
        <v>7</v>
      </c>
      <c r="J376" s="10" t="s">
        <v>8</v>
      </c>
      <c r="K376" s="10" t="s">
        <v>9</v>
      </c>
      <c r="L376" s="10" t="s">
        <v>10</v>
      </c>
      <c r="M376" s="10" t="s">
        <v>11</v>
      </c>
      <c r="N376" s="10" t="s">
        <v>12</v>
      </c>
      <c r="O376" s="10" t="s">
        <v>13</v>
      </c>
      <c r="P376" s="10" t="s">
        <v>14</v>
      </c>
      <c r="Q376" s="10" t="s">
        <v>15</v>
      </c>
      <c r="R376" s="10" t="s">
        <v>16</v>
      </c>
      <c r="S376" s="10" t="s">
        <v>17</v>
      </c>
      <c r="T376" s="19" t="s">
        <v>18</v>
      </c>
      <c r="U376" s="19" t="s">
        <v>19</v>
      </c>
      <c r="V376" s="19" t="s">
        <v>20</v>
      </c>
      <c r="W376" s="19" t="s">
        <v>21</v>
      </c>
    </row>
    <row r="377" spans="1:24" x14ac:dyDescent="0.25">
      <c r="A377" s="7">
        <v>2005</v>
      </c>
      <c r="B377" s="7">
        <v>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1</v>
      </c>
      <c r="R377" s="7">
        <v>0</v>
      </c>
      <c r="S377" s="7">
        <v>0</v>
      </c>
      <c r="T377" s="19">
        <v>0</v>
      </c>
      <c r="U377" s="19">
        <v>0</v>
      </c>
      <c r="V377" s="19">
        <v>0</v>
      </c>
      <c r="W377" s="19">
        <v>0</v>
      </c>
    </row>
    <row r="378" spans="1:24" x14ac:dyDescent="0.25">
      <c r="A378" s="10" t="s">
        <v>23</v>
      </c>
      <c r="B378" s="7">
        <v>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19">
        <v>0</v>
      </c>
      <c r="U378" s="19">
        <v>0</v>
      </c>
      <c r="V378" s="19">
        <v>0</v>
      </c>
      <c r="W378" s="19">
        <v>0</v>
      </c>
    </row>
    <row r="379" spans="1:24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9"/>
      <c r="U379" s="19"/>
      <c r="V379" s="19"/>
      <c r="W379" s="19"/>
    </row>
    <row r="380" spans="1:24" ht="15.75" x14ac:dyDescent="0.25">
      <c r="A380" s="9" t="s">
        <v>123</v>
      </c>
      <c r="B380" s="10" t="s">
        <v>0</v>
      </c>
      <c r="C380" s="10" t="s">
        <v>1</v>
      </c>
      <c r="D380" s="10" t="s">
        <v>2</v>
      </c>
      <c r="E380" s="10" t="s">
        <v>3</v>
      </c>
      <c r="F380" s="10" t="s">
        <v>4</v>
      </c>
      <c r="G380" s="10" t="s">
        <v>5</v>
      </c>
      <c r="H380" s="10" t="s">
        <v>6</v>
      </c>
      <c r="I380" s="10" t="s">
        <v>7</v>
      </c>
      <c r="J380" s="10" t="s">
        <v>8</v>
      </c>
      <c r="K380" s="10" t="s">
        <v>9</v>
      </c>
      <c r="L380" s="10" t="s">
        <v>10</v>
      </c>
      <c r="M380" s="10" t="s">
        <v>11</v>
      </c>
      <c r="N380" s="10" t="s">
        <v>12</v>
      </c>
      <c r="O380" s="10" t="s">
        <v>13</v>
      </c>
      <c r="P380" s="10" t="s">
        <v>14</v>
      </c>
      <c r="Q380" s="10" t="s">
        <v>15</v>
      </c>
      <c r="R380" s="10" t="s">
        <v>16</v>
      </c>
      <c r="S380" s="10" t="s">
        <v>17</v>
      </c>
      <c r="T380" s="19" t="s">
        <v>18</v>
      </c>
      <c r="U380" s="19" t="s">
        <v>19</v>
      </c>
      <c r="V380" s="19" t="s">
        <v>20</v>
      </c>
      <c r="W380" s="19" t="s">
        <v>21</v>
      </c>
      <c r="X380" s="8"/>
    </row>
    <row r="381" spans="1:24" x14ac:dyDescent="0.25">
      <c r="A381" s="7">
        <v>2013</v>
      </c>
      <c r="B381" s="7">
        <v>12</v>
      </c>
      <c r="C381" s="7">
        <v>33</v>
      </c>
      <c r="D381" s="7">
        <v>27</v>
      </c>
      <c r="E381" s="7">
        <v>3</v>
      </c>
      <c r="F381" s="7">
        <v>4</v>
      </c>
      <c r="G381" s="7">
        <v>3</v>
      </c>
      <c r="H381" s="7">
        <v>1</v>
      </c>
      <c r="I381" s="7">
        <v>0</v>
      </c>
      <c r="J381" s="7">
        <v>0</v>
      </c>
      <c r="K381" s="7">
        <v>4</v>
      </c>
      <c r="L381" s="7">
        <v>4</v>
      </c>
      <c r="M381" s="7">
        <v>0</v>
      </c>
      <c r="N381" s="7">
        <v>7</v>
      </c>
      <c r="O381" s="7">
        <v>2</v>
      </c>
      <c r="P381" s="7">
        <v>1</v>
      </c>
      <c r="Q381" s="7">
        <v>0</v>
      </c>
      <c r="R381" s="7">
        <v>0</v>
      </c>
      <c r="S381" s="7">
        <v>0</v>
      </c>
      <c r="T381" s="8">
        <v>0.34482758620689657</v>
      </c>
      <c r="U381" s="8">
        <v>0.18518518518518517</v>
      </c>
      <c r="V381" s="8">
        <v>0.53001277139208169</v>
      </c>
      <c r="W381" s="8">
        <v>0.14814814814814814</v>
      </c>
    </row>
    <row r="382" spans="1:24" x14ac:dyDescent="0.25">
      <c r="A382" s="7">
        <v>2014</v>
      </c>
      <c r="B382" s="7">
        <v>3</v>
      </c>
      <c r="C382" s="7">
        <v>8</v>
      </c>
      <c r="D382" s="7">
        <v>5</v>
      </c>
      <c r="E382" s="7">
        <v>2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2</v>
      </c>
      <c r="M382" s="7">
        <v>0</v>
      </c>
      <c r="N382" s="7">
        <v>1</v>
      </c>
      <c r="O382" s="7">
        <v>1</v>
      </c>
      <c r="P382" s="7">
        <v>0</v>
      </c>
      <c r="Q382" s="7">
        <v>0</v>
      </c>
      <c r="R382" s="7">
        <v>0</v>
      </c>
      <c r="S382" s="7">
        <v>0</v>
      </c>
      <c r="T382" s="17">
        <v>0.5</v>
      </c>
      <c r="U382" s="17">
        <v>0</v>
      </c>
      <c r="V382" s="17">
        <v>0.5</v>
      </c>
      <c r="W382" s="17">
        <v>0</v>
      </c>
    </row>
    <row r="383" spans="1:24" x14ac:dyDescent="0.25">
      <c r="A383" s="10" t="s">
        <v>23</v>
      </c>
      <c r="B383" s="7">
        <v>15</v>
      </c>
      <c r="C383" s="7">
        <v>41</v>
      </c>
      <c r="D383" s="7">
        <v>32</v>
      </c>
      <c r="E383" s="7">
        <v>5</v>
      </c>
      <c r="F383" s="7">
        <v>4</v>
      </c>
      <c r="G383" s="7">
        <v>3</v>
      </c>
      <c r="H383" s="7">
        <v>1</v>
      </c>
      <c r="I383" s="7">
        <v>0</v>
      </c>
      <c r="J383" s="7">
        <v>0</v>
      </c>
      <c r="K383" s="7">
        <v>4</v>
      </c>
      <c r="L383" s="7">
        <v>6</v>
      </c>
      <c r="M383" s="7">
        <v>0</v>
      </c>
      <c r="N383" s="7">
        <v>8</v>
      </c>
      <c r="O383" s="7">
        <v>3</v>
      </c>
      <c r="P383" s="7">
        <v>1</v>
      </c>
      <c r="Q383" s="7">
        <v>0</v>
      </c>
      <c r="R383" s="7">
        <v>0</v>
      </c>
      <c r="S383" s="7">
        <v>0</v>
      </c>
      <c r="T383" s="19">
        <v>0.37142857142857144</v>
      </c>
      <c r="U383" s="19">
        <v>0.15625</v>
      </c>
      <c r="V383" s="19">
        <v>0.52767857142857144</v>
      </c>
      <c r="W383" s="19">
        <v>0.125</v>
      </c>
    </row>
    <row r="384" spans="1:24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9"/>
      <c r="U384" s="19"/>
      <c r="V384" s="19"/>
      <c r="W384" s="19"/>
    </row>
    <row r="385" spans="1:23" ht="15.75" x14ac:dyDescent="0.25">
      <c r="A385" s="9" t="s">
        <v>58</v>
      </c>
      <c r="B385" s="10" t="s">
        <v>0</v>
      </c>
      <c r="C385" s="10" t="s">
        <v>1</v>
      </c>
      <c r="D385" s="10" t="s">
        <v>2</v>
      </c>
      <c r="E385" s="10" t="s">
        <v>3</v>
      </c>
      <c r="F385" s="10" t="s">
        <v>4</v>
      </c>
      <c r="G385" s="10" t="s">
        <v>5</v>
      </c>
      <c r="H385" s="10" t="s">
        <v>6</v>
      </c>
      <c r="I385" s="10" t="s">
        <v>7</v>
      </c>
      <c r="J385" s="10" t="s">
        <v>8</v>
      </c>
      <c r="K385" s="10" t="s">
        <v>9</v>
      </c>
      <c r="L385" s="10" t="s">
        <v>10</v>
      </c>
      <c r="M385" s="10" t="s">
        <v>11</v>
      </c>
      <c r="N385" s="10" t="s">
        <v>12</v>
      </c>
      <c r="O385" s="10" t="s">
        <v>13</v>
      </c>
      <c r="P385" s="10" t="s">
        <v>14</v>
      </c>
      <c r="Q385" s="10" t="s">
        <v>15</v>
      </c>
      <c r="R385" s="10" t="s">
        <v>16</v>
      </c>
      <c r="S385" s="10" t="s">
        <v>17</v>
      </c>
      <c r="T385" s="19" t="s">
        <v>18</v>
      </c>
      <c r="U385" s="19" t="s">
        <v>19</v>
      </c>
      <c r="V385" s="19" t="s">
        <v>20</v>
      </c>
      <c r="W385" s="19" t="s">
        <v>21</v>
      </c>
    </row>
    <row r="386" spans="1:23" x14ac:dyDescent="0.25">
      <c r="A386" s="7">
        <v>2007</v>
      </c>
      <c r="B386" s="7">
        <v>7</v>
      </c>
      <c r="C386" s="7">
        <v>29</v>
      </c>
      <c r="D386" s="7">
        <v>23</v>
      </c>
      <c r="E386" s="7">
        <v>7</v>
      </c>
      <c r="F386" s="7">
        <v>8</v>
      </c>
      <c r="G386" s="7">
        <v>6</v>
      </c>
      <c r="H386" s="7">
        <v>2</v>
      </c>
      <c r="I386" s="7">
        <v>0</v>
      </c>
      <c r="J386" s="7">
        <v>0</v>
      </c>
      <c r="K386" s="7">
        <v>2</v>
      </c>
      <c r="L386" s="7">
        <v>4</v>
      </c>
      <c r="M386" s="7">
        <v>2</v>
      </c>
      <c r="N386" s="7">
        <v>4</v>
      </c>
      <c r="O386" s="7">
        <v>0</v>
      </c>
      <c r="P386" s="7">
        <v>0</v>
      </c>
      <c r="Q386" s="7">
        <v>0</v>
      </c>
      <c r="R386" s="7">
        <v>2</v>
      </c>
      <c r="S386" s="7">
        <v>0</v>
      </c>
      <c r="T386" s="19">
        <f t="shared" ref="T386:T392" si="32">(F386+O386+L386)/(D386+O386+M386)</f>
        <v>0.48</v>
      </c>
      <c r="U386" s="19">
        <f t="shared" ref="U386:U392" si="33">(G386+H386*2+I386*3+J386*4)/D386</f>
        <v>0.43478260869565216</v>
      </c>
      <c r="V386" s="19">
        <f t="shared" ref="V386:V392" si="34">T386+U386</f>
        <v>0.91478260869565209</v>
      </c>
      <c r="W386" s="19">
        <f t="shared" ref="W386:W392" si="35">F386/D386</f>
        <v>0.34782608695652173</v>
      </c>
    </row>
    <row r="387" spans="1:23" x14ac:dyDescent="0.25">
      <c r="A387" s="7">
        <v>2008</v>
      </c>
      <c r="B387" s="7">
        <v>2</v>
      </c>
      <c r="C387" s="7">
        <v>1</v>
      </c>
      <c r="D387" s="7">
        <v>1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19">
        <f t="shared" si="32"/>
        <v>0</v>
      </c>
      <c r="U387" s="19">
        <f t="shared" si="33"/>
        <v>0</v>
      </c>
      <c r="V387" s="19">
        <f t="shared" si="34"/>
        <v>0</v>
      </c>
      <c r="W387" s="19">
        <f t="shared" si="35"/>
        <v>0</v>
      </c>
    </row>
    <row r="388" spans="1:23" x14ac:dyDescent="0.25">
      <c r="A388" s="7">
        <v>2009</v>
      </c>
      <c r="B388" s="7">
        <v>10</v>
      </c>
      <c r="C388" s="7">
        <v>40</v>
      </c>
      <c r="D388" s="7">
        <v>36</v>
      </c>
      <c r="E388" s="7">
        <v>4</v>
      </c>
      <c r="F388" s="7">
        <v>10</v>
      </c>
      <c r="G388" s="7">
        <v>9</v>
      </c>
      <c r="H388" s="7">
        <v>1</v>
      </c>
      <c r="I388" s="7">
        <v>0</v>
      </c>
      <c r="J388" s="7">
        <v>0</v>
      </c>
      <c r="K388" s="7">
        <v>1</v>
      </c>
      <c r="L388" s="7">
        <v>1</v>
      </c>
      <c r="M388" s="7">
        <v>2</v>
      </c>
      <c r="N388" s="7">
        <v>4</v>
      </c>
      <c r="O388" s="7">
        <v>1</v>
      </c>
      <c r="P388" s="7">
        <v>4</v>
      </c>
      <c r="Q388" s="7">
        <v>1</v>
      </c>
      <c r="R388" s="7">
        <v>1</v>
      </c>
      <c r="S388" s="7">
        <v>0</v>
      </c>
      <c r="T388" s="19">
        <f t="shared" si="32"/>
        <v>0.30769230769230771</v>
      </c>
      <c r="U388" s="19">
        <f t="shared" si="33"/>
        <v>0.30555555555555558</v>
      </c>
      <c r="V388" s="19">
        <f t="shared" si="34"/>
        <v>0.61324786324786329</v>
      </c>
      <c r="W388" s="19">
        <f t="shared" si="35"/>
        <v>0.27777777777777779</v>
      </c>
    </row>
    <row r="389" spans="1:23" x14ac:dyDescent="0.25">
      <c r="A389" s="7">
        <v>2010</v>
      </c>
      <c r="B389" s="7">
        <v>23</v>
      </c>
      <c r="C389" s="7">
        <v>66</v>
      </c>
      <c r="D389" s="7">
        <v>59</v>
      </c>
      <c r="E389" s="7">
        <v>11</v>
      </c>
      <c r="F389" s="7">
        <v>20</v>
      </c>
      <c r="G389" s="7">
        <v>17</v>
      </c>
      <c r="H389" s="7">
        <v>2</v>
      </c>
      <c r="I389" s="7">
        <v>1</v>
      </c>
      <c r="J389" s="7">
        <v>0</v>
      </c>
      <c r="K389" s="7">
        <v>7</v>
      </c>
      <c r="L389" s="7">
        <v>2</v>
      </c>
      <c r="M389" s="7">
        <v>3</v>
      </c>
      <c r="N389" s="7">
        <v>9</v>
      </c>
      <c r="O389" s="7">
        <v>2</v>
      </c>
      <c r="P389" s="7">
        <v>4</v>
      </c>
      <c r="Q389" s="7">
        <v>0</v>
      </c>
      <c r="R389" s="7">
        <v>6</v>
      </c>
      <c r="S389" s="7">
        <v>0</v>
      </c>
      <c r="T389" s="19">
        <f t="shared" si="32"/>
        <v>0.375</v>
      </c>
      <c r="U389" s="19">
        <f t="shared" si="33"/>
        <v>0.40677966101694918</v>
      </c>
      <c r="V389" s="19">
        <f t="shared" si="34"/>
        <v>0.78177966101694918</v>
      </c>
      <c r="W389" s="19">
        <f t="shared" si="35"/>
        <v>0.33898305084745761</v>
      </c>
    </row>
    <row r="390" spans="1:23" x14ac:dyDescent="0.25">
      <c r="A390" s="7">
        <v>2011</v>
      </c>
      <c r="B390" s="7">
        <v>20</v>
      </c>
      <c r="C390" s="7">
        <v>79</v>
      </c>
      <c r="D390" s="7">
        <v>72</v>
      </c>
      <c r="E390" s="7">
        <v>16</v>
      </c>
      <c r="F390" s="7">
        <v>19</v>
      </c>
      <c r="G390" s="7">
        <v>13</v>
      </c>
      <c r="H390" s="7">
        <v>3</v>
      </c>
      <c r="I390" s="7">
        <v>2</v>
      </c>
      <c r="J390" s="7">
        <v>1</v>
      </c>
      <c r="K390" s="7">
        <v>13</v>
      </c>
      <c r="L390" s="7">
        <v>3</v>
      </c>
      <c r="M390" s="7">
        <v>2</v>
      </c>
      <c r="N390" s="53">
        <v>2</v>
      </c>
      <c r="O390" s="7">
        <v>2</v>
      </c>
      <c r="P390" s="7">
        <v>1</v>
      </c>
      <c r="Q390" s="7">
        <v>1</v>
      </c>
      <c r="R390" s="7">
        <v>8</v>
      </c>
      <c r="S390" s="7">
        <v>1</v>
      </c>
      <c r="T390" s="19">
        <f t="shared" si="32"/>
        <v>0.31578947368421051</v>
      </c>
      <c r="U390" s="19">
        <f t="shared" si="33"/>
        <v>0.40277777777777779</v>
      </c>
      <c r="V390" s="19">
        <f t="shared" si="34"/>
        <v>0.7185672514619883</v>
      </c>
      <c r="W390" s="19">
        <f t="shared" si="35"/>
        <v>0.2638888888888889</v>
      </c>
    </row>
    <row r="391" spans="1:23" x14ac:dyDescent="0.25">
      <c r="A391" s="7">
        <v>2012</v>
      </c>
      <c r="B391" s="7">
        <v>22</v>
      </c>
      <c r="C391" s="7">
        <v>91</v>
      </c>
      <c r="D391" s="7">
        <v>79</v>
      </c>
      <c r="E391" s="7">
        <v>20</v>
      </c>
      <c r="F391" s="7">
        <v>22</v>
      </c>
      <c r="G391" s="7">
        <v>18</v>
      </c>
      <c r="H391" s="7">
        <v>3</v>
      </c>
      <c r="I391" s="7">
        <v>1</v>
      </c>
      <c r="J391" s="7">
        <v>0</v>
      </c>
      <c r="K391" s="7">
        <v>14</v>
      </c>
      <c r="L391" s="7">
        <v>9</v>
      </c>
      <c r="M391" s="7">
        <v>0</v>
      </c>
      <c r="N391" s="7">
        <v>11</v>
      </c>
      <c r="O391" s="7">
        <v>1</v>
      </c>
      <c r="P391" s="7">
        <v>3</v>
      </c>
      <c r="Q391" s="53">
        <v>2</v>
      </c>
      <c r="R391" s="7">
        <v>5</v>
      </c>
      <c r="S391" s="7">
        <v>0</v>
      </c>
      <c r="T391" s="19">
        <f t="shared" si="32"/>
        <v>0.4</v>
      </c>
      <c r="U391" s="19">
        <f t="shared" si="33"/>
        <v>0.34177215189873417</v>
      </c>
      <c r="V391" s="19">
        <f t="shared" si="34"/>
        <v>0.74177215189873413</v>
      </c>
      <c r="W391" s="19">
        <f t="shared" si="35"/>
        <v>0.27848101265822783</v>
      </c>
    </row>
    <row r="392" spans="1:23" x14ac:dyDescent="0.25">
      <c r="A392" s="23" t="s">
        <v>23</v>
      </c>
      <c r="B392" s="12">
        <v>84</v>
      </c>
      <c r="C392" s="12">
        <v>306</v>
      </c>
      <c r="D392" s="12">
        <v>270</v>
      </c>
      <c r="E392" s="12">
        <v>58</v>
      </c>
      <c r="F392" s="12">
        <v>79</v>
      </c>
      <c r="G392" s="12">
        <v>63</v>
      </c>
      <c r="H392" s="12">
        <v>11</v>
      </c>
      <c r="I392" s="12">
        <v>4</v>
      </c>
      <c r="J392" s="12">
        <v>1</v>
      </c>
      <c r="K392" s="12">
        <v>37</v>
      </c>
      <c r="L392" s="12">
        <v>19</v>
      </c>
      <c r="M392" s="12">
        <v>9</v>
      </c>
      <c r="N392" s="12">
        <v>30</v>
      </c>
      <c r="O392" s="12">
        <v>6</v>
      </c>
      <c r="P392" s="12">
        <v>12</v>
      </c>
      <c r="Q392" s="12">
        <v>4</v>
      </c>
      <c r="R392" s="12">
        <v>22</v>
      </c>
      <c r="S392" s="12">
        <v>1</v>
      </c>
      <c r="T392" s="19">
        <f t="shared" si="32"/>
        <v>0.36491228070175441</v>
      </c>
      <c r="U392" s="19">
        <f t="shared" si="33"/>
        <v>0.37407407407407406</v>
      </c>
      <c r="V392" s="19">
        <f t="shared" si="34"/>
        <v>0.73898635477582841</v>
      </c>
      <c r="W392" s="19">
        <f t="shared" si="35"/>
        <v>0.29259259259259257</v>
      </c>
    </row>
    <row r="393" spans="1:23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9"/>
      <c r="U393" s="19"/>
      <c r="V393" s="19"/>
      <c r="W393" s="19"/>
    </row>
    <row r="394" spans="1:23" ht="15.75" x14ac:dyDescent="0.25">
      <c r="A394" s="9" t="s">
        <v>154</v>
      </c>
      <c r="B394" s="10" t="s">
        <v>0</v>
      </c>
      <c r="C394" s="10" t="s">
        <v>1</v>
      </c>
      <c r="D394" s="10" t="s">
        <v>2</v>
      </c>
      <c r="E394" s="10" t="s">
        <v>3</v>
      </c>
      <c r="F394" s="10" t="s">
        <v>4</v>
      </c>
      <c r="G394" s="10" t="s">
        <v>5</v>
      </c>
      <c r="H394" s="10" t="s">
        <v>6</v>
      </c>
      <c r="I394" s="10" t="s">
        <v>7</v>
      </c>
      <c r="J394" s="10" t="s">
        <v>8</v>
      </c>
      <c r="K394" s="10" t="s">
        <v>9</v>
      </c>
      <c r="L394" s="10" t="s">
        <v>10</v>
      </c>
      <c r="M394" s="10" t="s">
        <v>11</v>
      </c>
      <c r="N394" s="10" t="s">
        <v>12</v>
      </c>
      <c r="O394" s="10" t="s">
        <v>13</v>
      </c>
      <c r="P394" s="10" t="s">
        <v>14</v>
      </c>
      <c r="Q394" s="10" t="s">
        <v>15</v>
      </c>
      <c r="R394" s="10" t="s">
        <v>16</v>
      </c>
      <c r="S394" s="10" t="s">
        <v>17</v>
      </c>
      <c r="T394" s="19" t="s">
        <v>18</v>
      </c>
      <c r="U394" s="19" t="s">
        <v>19</v>
      </c>
      <c r="V394" s="19" t="s">
        <v>20</v>
      </c>
      <c r="W394" s="19" t="s">
        <v>21</v>
      </c>
    </row>
    <row r="395" spans="1:23" x14ac:dyDescent="0.25">
      <c r="A395" s="7">
        <v>2011</v>
      </c>
      <c r="B395" s="7">
        <v>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19">
        <v>0</v>
      </c>
      <c r="U395" s="19">
        <v>0</v>
      </c>
      <c r="V395" s="19">
        <v>0</v>
      </c>
      <c r="W395" s="19">
        <v>0</v>
      </c>
    </row>
    <row r="396" spans="1:23" x14ac:dyDescent="0.25">
      <c r="A396" s="10" t="s">
        <v>23</v>
      </c>
      <c r="B396" s="7">
        <v>1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19">
        <v>0</v>
      </c>
      <c r="U396" s="19">
        <v>0</v>
      </c>
      <c r="V396" s="19">
        <v>0</v>
      </c>
      <c r="W396" s="19">
        <v>0</v>
      </c>
    </row>
    <row r="397" spans="1:23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9"/>
      <c r="U397" s="19"/>
      <c r="V397" s="19"/>
      <c r="W397" s="19"/>
    </row>
    <row r="398" spans="1:23" ht="15.75" x14ac:dyDescent="0.25">
      <c r="A398" s="9" t="s">
        <v>157</v>
      </c>
      <c r="B398" s="10" t="s">
        <v>0</v>
      </c>
      <c r="C398" s="10" t="s">
        <v>1</v>
      </c>
      <c r="D398" s="10" t="s">
        <v>2</v>
      </c>
      <c r="E398" s="10" t="s">
        <v>3</v>
      </c>
      <c r="F398" s="10" t="s">
        <v>4</v>
      </c>
      <c r="G398" s="10" t="s">
        <v>5</v>
      </c>
      <c r="H398" s="10" t="s">
        <v>6</v>
      </c>
      <c r="I398" s="10" t="s">
        <v>7</v>
      </c>
      <c r="J398" s="10" t="s">
        <v>8</v>
      </c>
      <c r="K398" s="10" t="s">
        <v>9</v>
      </c>
      <c r="L398" s="10" t="s">
        <v>10</v>
      </c>
      <c r="M398" s="10" t="s">
        <v>11</v>
      </c>
      <c r="N398" s="10" t="s">
        <v>12</v>
      </c>
      <c r="O398" s="10" t="s">
        <v>13</v>
      </c>
      <c r="P398" s="10" t="s">
        <v>14</v>
      </c>
      <c r="Q398" s="10" t="s">
        <v>15</v>
      </c>
      <c r="R398" s="10" t="s">
        <v>16</v>
      </c>
      <c r="S398" s="10" t="s">
        <v>17</v>
      </c>
      <c r="T398" s="19" t="s">
        <v>18</v>
      </c>
      <c r="U398" s="19" t="s">
        <v>19</v>
      </c>
      <c r="V398" s="19" t="s">
        <v>20</v>
      </c>
      <c r="W398" s="19" t="s">
        <v>21</v>
      </c>
    </row>
    <row r="399" spans="1:23" x14ac:dyDescent="0.25">
      <c r="A399" s="7">
        <v>2018</v>
      </c>
      <c r="B399" s="7">
        <v>3</v>
      </c>
      <c r="C399" s="7">
        <v>8</v>
      </c>
      <c r="D399" s="7">
        <v>8</v>
      </c>
      <c r="E399" s="7">
        <v>2</v>
      </c>
      <c r="F399" s="7">
        <v>3</v>
      </c>
      <c r="G399" s="7">
        <v>3</v>
      </c>
      <c r="H399" s="7">
        <v>0</v>
      </c>
      <c r="I399" s="7">
        <v>0</v>
      </c>
      <c r="J399" s="7">
        <v>0</v>
      </c>
      <c r="K399" s="7">
        <v>1</v>
      </c>
      <c r="L399" s="7">
        <v>0</v>
      </c>
      <c r="M399" s="7">
        <v>0</v>
      </c>
      <c r="N399" s="7">
        <v>4</v>
      </c>
      <c r="O399" s="7">
        <v>0</v>
      </c>
      <c r="P399" s="7">
        <v>0</v>
      </c>
      <c r="Q399" s="7">
        <v>0</v>
      </c>
      <c r="R399" s="7">
        <v>1</v>
      </c>
      <c r="S399" s="7">
        <v>0</v>
      </c>
      <c r="T399" s="19">
        <f>(F399+O399+L399)/(D399+O399+M399)</f>
        <v>0.375</v>
      </c>
      <c r="U399" s="19">
        <f>(G399+H399*2+I399*3+J399*4)/D399</f>
        <v>0.375</v>
      </c>
      <c r="V399" s="19">
        <f>T399+U399</f>
        <v>0.75</v>
      </c>
      <c r="W399" s="19">
        <f>F399/D399</f>
        <v>0.375</v>
      </c>
    </row>
    <row r="400" spans="1:23" x14ac:dyDescent="0.25">
      <c r="A400" s="10" t="s">
        <v>23</v>
      </c>
      <c r="B400" s="7">
        <v>3</v>
      </c>
      <c r="C400" s="7">
        <v>8</v>
      </c>
      <c r="D400" s="7">
        <v>8</v>
      </c>
      <c r="E400" s="7">
        <v>2</v>
      </c>
      <c r="F400" s="7">
        <v>3</v>
      </c>
      <c r="G400" s="7">
        <v>3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0</v>
      </c>
      <c r="N400" s="7">
        <v>4</v>
      </c>
      <c r="O400" s="7">
        <v>0</v>
      </c>
      <c r="P400" s="7">
        <v>0</v>
      </c>
      <c r="Q400" s="7">
        <v>0</v>
      </c>
      <c r="R400" s="7">
        <v>1</v>
      </c>
      <c r="S400" s="7">
        <v>0</v>
      </c>
      <c r="T400" s="19">
        <f>(F400+O400+L400)/(D400+O400+M400)</f>
        <v>0.375</v>
      </c>
      <c r="U400" s="19">
        <f>(G400+H400*2+I400*3+J400*4)/D400</f>
        <v>0.375</v>
      </c>
      <c r="V400" s="19">
        <f>T400+U400</f>
        <v>0.75</v>
      </c>
      <c r="W400" s="19">
        <f>F400/D400</f>
        <v>0.375</v>
      </c>
    </row>
    <row r="401" spans="1:23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9"/>
      <c r="U401" s="19"/>
      <c r="V401" s="19"/>
      <c r="W401" s="19"/>
    </row>
    <row r="402" spans="1:23" ht="15.75" x14ac:dyDescent="0.25">
      <c r="A402" s="9" t="s">
        <v>53</v>
      </c>
      <c r="B402" s="10" t="s">
        <v>0</v>
      </c>
      <c r="C402" s="10" t="s">
        <v>1</v>
      </c>
      <c r="D402" s="10" t="s">
        <v>2</v>
      </c>
      <c r="E402" s="10" t="s">
        <v>3</v>
      </c>
      <c r="F402" s="10" t="s">
        <v>4</v>
      </c>
      <c r="G402" s="10" t="s">
        <v>5</v>
      </c>
      <c r="H402" s="10" t="s">
        <v>6</v>
      </c>
      <c r="I402" s="10" t="s">
        <v>7</v>
      </c>
      <c r="J402" s="10" t="s">
        <v>8</v>
      </c>
      <c r="K402" s="10" t="s">
        <v>9</v>
      </c>
      <c r="L402" s="10" t="s">
        <v>10</v>
      </c>
      <c r="M402" s="10" t="s">
        <v>11</v>
      </c>
      <c r="N402" s="10" t="s">
        <v>12</v>
      </c>
      <c r="O402" s="10" t="s">
        <v>13</v>
      </c>
      <c r="P402" s="10" t="s">
        <v>14</v>
      </c>
      <c r="Q402" s="10" t="s">
        <v>15</v>
      </c>
      <c r="R402" s="10" t="s">
        <v>16</v>
      </c>
      <c r="S402" s="10" t="s">
        <v>17</v>
      </c>
      <c r="T402" s="19" t="s">
        <v>18</v>
      </c>
      <c r="U402" s="19" t="s">
        <v>19</v>
      </c>
      <c r="V402" s="19" t="s">
        <v>20</v>
      </c>
      <c r="W402" s="19" t="s">
        <v>21</v>
      </c>
    </row>
    <row r="403" spans="1:23" x14ac:dyDescent="0.25">
      <c r="A403" s="7">
        <v>2006</v>
      </c>
      <c r="B403" s="7">
        <v>3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19">
        <v>0</v>
      </c>
      <c r="U403" s="19">
        <v>0</v>
      </c>
      <c r="V403" s="19">
        <v>0</v>
      </c>
      <c r="W403" s="19">
        <v>0</v>
      </c>
    </row>
    <row r="404" spans="1:23" x14ac:dyDescent="0.25">
      <c r="A404" s="10" t="s">
        <v>23</v>
      </c>
      <c r="B404" s="7">
        <v>3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19">
        <v>0</v>
      </c>
      <c r="U404" s="19">
        <v>0</v>
      </c>
      <c r="V404" s="19">
        <v>0</v>
      </c>
      <c r="W404" s="19">
        <v>0</v>
      </c>
    </row>
    <row r="405" spans="1:23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9"/>
      <c r="U405" s="19"/>
      <c r="V405" s="19"/>
      <c r="W405" s="19"/>
    </row>
    <row r="406" spans="1:23" ht="15.75" x14ac:dyDescent="0.25">
      <c r="A406" s="9" t="s">
        <v>37</v>
      </c>
      <c r="B406" s="10" t="s">
        <v>0</v>
      </c>
      <c r="C406" s="10" t="s">
        <v>1</v>
      </c>
      <c r="D406" s="10" t="s">
        <v>2</v>
      </c>
      <c r="E406" s="10" t="s">
        <v>3</v>
      </c>
      <c r="F406" s="10" t="s">
        <v>4</v>
      </c>
      <c r="G406" s="10" t="s">
        <v>5</v>
      </c>
      <c r="H406" s="10" t="s">
        <v>6</v>
      </c>
      <c r="I406" s="10" t="s">
        <v>7</v>
      </c>
      <c r="J406" s="10" t="s">
        <v>8</v>
      </c>
      <c r="K406" s="10" t="s">
        <v>9</v>
      </c>
      <c r="L406" s="10" t="s">
        <v>10</v>
      </c>
      <c r="M406" s="10" t="s">
        <v>11</v>
      </c>
      <c r="N406" s="10" t="s">
        <v>12</v>
      </c>
      <c r="O406" s="10" t="s">
        <v>13</v>
      </c>
      <c r="P406" s="10" t="s">
        <v>14</v>
      </c>
      <c r="Q406" s="10" t="s">
        <v>15</v>
      </c>
      <c r="R406" s="10" t="s">
        <v>16</v>
      </c>
      <c r="S406" s="10" t="s">
        <v>17</v>
      </c>
      <c r="T406" s="19" t="s">
        <v>18</v>
      </c>
      <c r="U406" s="19" t="s">
        <v>19</v>
      </c>
      <c r="V406" s="19" t="s">
        <v>20</v>
      </c>
      <c r="W406" s="19" t="s">
        <v>21</v>
      </c>
    </row>
    <row r="407" spans="1:23" x14ac:dyDescent="0.25">
      <c r="A407" s="7">
        <v>2018</v>
      </c>
      <c r="B407" s="7">
        <v>1</v>
      </c>
      <c r="C407" s="7">
        <v>1</v>
      </c>
      <c r="D407" s="7">
        <v>1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1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19">
        <f>(F407+O407+L407)/(D407+O407+M407)</f>
        <v>0</v>
      </c>
      <c r="U407" s="19">
        <f>(G407+H407*2+I407*3+J407*4)/D407</f>
        <v>0</v>
      </c>
      <c r="V407" s="19">
        <f>T407+U407</f>
        <v>0</v>
      </c>
      <c r="W407" s="19">
        <f>F407/D407</f>
        <v>0</v>
      </c>
    </row>
    <row r="408" spans="1:23" x14ac:dyDescent="0.25">
      <c r="A408" s="10" t="s">
        <v>23</v>
      </c>
      <c r="B408" s="7">
        <v>1</v>
      </c>
      <c r="C408" s="7">
        <v>1</v>
      </c>
      <c r="D408" s="7">
        <v>1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1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19">
        <f>(F408+O408+L408)/(D408+O408+M408)</f>
        <v>0</v>
      </c>
      <c r="U408" s="19">
        <f>(G408+H408*2+I408*3+J408*4)/D408</f>
        <v>0</v>
      </c>
      <c r="V408" s="19">
        <f>T408+U408</f>
        <v>0</v>
      </c>
      <c r="W408" s="19">
        <f>F408/D408</f>
        <v>0</v>
      </c>
    </row>
    <row r="409" spans="1:23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9"/>
      <c r="U409" s="19"/>
      <c r="V409" s="19"/>
      <c r="W409" s="19"/>
    </row>
    <row r="410" spans="1:23" ht="15.75" x14ac:dyDescent="0.25">
      <c r="A410" s="9" t="s">
        <v>95</v>
      </c>
      <c r="B410" s="10" t="s">
        <v>0</v>
      </c>
      <c r="C410" s="10" t="s">
        <v>1</v>
      </c>
      <c r="D410" s="10" t="s">
        <v>2</v>
      </c>
      <c r="E410" s="10" t="s">
        <v>3</v>
      </c>
      <c r="F410" s="10" t="s">
        <v>4</v>
      </c>
      <c r="G410" s="10" t="s">
        <v>5</v>
      </c>
      <c r="H410" s="10" t="s">
        <v>6</v>
      </c>
      <c r="I410" s="10" t="s">
        <v>7</v>
      </c>
      <c r="J410" s="10" t="s">
        <v>8</v>
      </c>
      <c r="K410" s="10" t="s">
        <v>9</v>
      </c>
      <c r="L410" s="10" t="s">
        <v>10</v>
      </c>
      <c r="M410" s="10" t="s">
        <v>11</v>
      </c>
      <c r="N410" s="10" t="s">
        <v>12</v>
      </c>
      <c r="O410" s="10" t="s">
        <v>13</v>
      </c>
      <c r="P410" s="10" t="s">
        <v>14</v>
      </c>
      <c r="Q410" s="10" t="s">
        <v>15</v>
      </c>
      <c r="R410" s="10" t="s">
        <v>16</v>
      </c>
      <c r="S410" s="10" t="s">
        <v>17</v>
      </c>
      <c r="T410" s="19" t="s">
        <v>18</v>
      </c>
      <c r="U410" s="19" t="s">
        <v>19</v>
      </c>
      <c r="V410" s="19" t="s">
        <v>20</v>
      </c>
      <c r="W410" s="19" t="s">
        <v>21</v>
      </c>
    </row>
    <row r="411" spans="1:23" x14ac:dyDescent="0.25">
      <c r="A411" s="7">
        <v>2007</v>
      </c>
      <c r="B411" s="7">
        <v>1</v>
      </c>
      <c r="C411" s="7">
        <v>4</v>
      </c>
      <c r="D411" s="7">
        <v>4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0</v>
      </c>
      <c r="Q411" s="7">
        <v>0</v>
      </c>
      <c r="R411" s="7">
        <v>0</v>
      </c>
      <c r="S411" s="7">
        <v>0</v>
      </c>
      <c r="T411" s="19">
        <f>(F411+O411+L411)/(D411+O411+M411)</f>
        <v>0.2</v>
      </c>
      <c r="U411" s="19">
        <f>(G411+H411*2+I411*3+J411*4)/D411</f>
        <v>0</v>
      </c>
      <c r="V411" s="19">
        <f>T411+U411</f>
        <v>0.2</v>
      </c>
      <c r="W411" s="19">
        <f>F411/D411</f>
        <v>0</v>
      </c>
    </row>
    <row r="412" spans="1:23" x14ac:dyDescent="0.25">
      <c r="A412" s="10" t="s">
        <v>23</v>
      </c>
      <c r="B412" s="7">
        <v>1</v>
      </c>
      <c r="C412" s="7">
        <v>4</v>
      </c>
      <c r="D412" s="7">
        <v>4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1</v>
      </c>
      <c r="P412" s="7">
        <v>0</v>
      </c>
      <c r="Q412" s="7">
        <v>0</v>
      </c>
      <c r="R412" s="7">
        <v>0</v>
      </c>
      <c r="S412" s="7">
        <v>0</v>
      </c>
      <c r="T412" s="19">
        <f>(F412+O412+L412)/(D412+O412+M412)</f>
        <v>0.2</v>
      </c>
      <c r="U412" s="19">
        <f>(G412+H412*2+I412*3+J412*4)/D412</f>
        <v>0</v>
      </c>
      <c r="V412" s="19">
        <f>T412+U412</f>
        <v>0.2</v>
      </c>
      <c r="W412" s="19">
        <f>F412/D412</f>
        <v>0</v>
      </c>
    </row>
    <row r="413" spans="1:23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9"/>
      <c r="U413" s="19"/>
      <c r="V413" s="19"/>
      <c r="W413" s="19"/>
    </row>
    <row r="414" spans="1:23" ht="15.75" x14ac:dyDescent="0.25">
      <c r="A414" s="9" t="s">
        <v>49</v>
      </c>
      <c r="B414" s="10" t="s">
        <v>0</v>
      </c>
      <c r="C414" s="10" t="s">
        <v>1</v>
      </c>
      <c r="D414" s="10" t="s">
        <v>2</v>
      </c>
      <c r="E414" s="10" t="s">
        <v>3</v>
      </c>
      <c r="F414" s="10" t="s">
        <v>4</v>
      </c>
      <c r="G414" s="10" t="s">
        <v>5</v>
      </c>
      <c r="H414" s="10" t="s">
        <v>6</v>
      </c>
      <c r="I414" s="10" t="s">
        <v>7</v>
      </c>
      <c r="J414" s="10" t="s">
        <v>8</v>
      </c>
      <c r="K414" s="10" t="s">
        <v>9</v>
      </c>
      <c r="L414" s="10" t="s">
        <v>10</v>
      </c>
      <c r="M414" s="10" t="s">
        <v>11</v>
      </c>
      <c r="N414" s="10" t="s">
        <v>12</v>
      </c>
      <c r="O414" s="10" t="s">
        <v>13</v>
      </c>
      <c r="P414" s="10" t="s">
        <v>14</v>
      </c>
      <c r="Q414" s="10" t="s">
        <v>15</v>
      </c>
      <c r="R414" s="10" t="s">
        <v>16</v>
      </c>
      <c r="S414" s="10" t="s">
        <v>17</v>
      </c>
      <c r="T414" s="19" t="s">
        <v>18</v>
      </c>
      <c r="U414" s="19" t="s">
        <v>19</v>
      </c>
      <c r="V414" s="19" t="s">
        <v>20</v>
      </c>
      <c r="W414" s="19" t="s">
        <v>21</v>
      </c>
    </row>
    <row r="415" spans="1:23" x14ac:dyDescent="0.25">
      <c r="A415" s="7">
        <v>2010</v>
      </c>
      <c r="B415" s="7">
        <v>6</v>
      </c>
      <c r="C415" s="7">
        <v>28</v>
      </c>
      <c r="D415" s="7">
        <v>27</v>
      </c>
      <c r="E415" s="7">
        <v>6</v>
      </c>
      <c r="F415" s="7">
        <v>9</v>
      </c>
      <c r="G415" s="7">
        <v>5</v>
      </c>
      <c r="H415" s="7">
        <v>2</v>
      </c>
      <c r="I415" s="7">
        <v>0</v>
      </c>
      <c r="J415" s="7">
        <v>2</v>
      </c>
      <c r="K415" s="7">
        <v>9</v>
      </c>
      <c r="L415" s="7">
        <v>0</v>
      </c>
      <c r="M415" s="7">
        <v>0</v>
      </c>
      <c r="N415" s="7">
        <v>7</v>
      </c>
      <c r="O415" s="7">
        <v>1</v>
      </c>
      <c r="P415" s="7">
        <v>3</v>
      </c>
      <c r="Q415" s="7">
        <v>0</v>
      </c>
      <c r="R415" s="7">
        <v>0</v>
      </c>
      <c r="S415" s="7">
        <v>0</v>
      </c>
      <c r="T415" s="19">
        <f>(F415+O415+L415)/(D415+O415+M415)</f>
        <v>0.35714285714285715</v>
      </c>
      <c r="U415" s="19">
        <f>(G415+H415*2+I415*3+J415*4)/D415</f>
        <v>0.62962962962962965</v>
      </c>
      <c r="V415" s="19">
        <f>T415+U415</f>
        <v>0.98677248677248675</v>
      </c>
      <c r="W415" s="19">
        <f>F415/D415</f>
        <v>0.33333333333333331</v>
      </c>
    </row>
    <row r="416" spans="1:23" x14ac:dyDescent="0.25">
      <c r="A416" s="7">
        <v>2012</v>
      </c>
      <c r="B416" s="7">
        <v>14</v>
      </c>
      <c r="C416" s="7">
        <v>55</v>
      </c>
      <c r="D416" s="7">
        <v>46</v>
      </c>
      <c r="E416" s="7">
        <v>12</v>
      </c>
      <c r="F416" s="7">
        <v>13</v>
      </c>
      <c r="G416" s="7">
        <v>9</v>
      </c>
      <c r="H416" s="7">
        <v>1</v>
      </c>
      <c r="I416" s="7">
        <v>0</v>
      </c>
      <c r="J416" s="7">
        <v>3</v>
      </c>
      <c r="K416" s="7">
        <v>11</v>
      </c>
      <c r="L416" s="7">
        <v>8</v>
      </c>
      <c r="M416" s="7">
        <v>0</v>
      </c>
      <c r="N416" s="7">
        <v>10</v>
      </c>
      <c r="O416" s="7">
        <v>1</v>
      </c>
      <c r="P416" s="7">
        <v>2</v>
      </c>
      <c r="Q416" s="7">
        <v>1</v>
      </c>
      <c r="R416" s="7">
        <v>3</v>
      </c>
      <c r="S416" s="7">
        <v>0</v>
      </c>
      <c r="T416" s="19">
        <f>(F416+O416+L416)/(D416+O416+M416)</f>
        <v>0.46808510638297873</v>
      </c>
      <c r="U416" s="19">
        <f>(G416+H416*2+I416*3+J416*4)/D416</f>
        <v>0.5</v>
      </c>
      <c r="V416" s="19">
        <f>T416+U416</f>
        <v>0.96808510638297873</v>
      </c>
      <c r="W416" s="19">
        <f>F416/D416</f>
        <v>0.28260869565217389</v>
      </c>
    </row>
    <row r="417" spans="1:23" x14ac:dyDescent="0.25">
      <c r="A417" s="10" t="s">
        <v>23</v>
      </c>
      <c r="B417" s="7">
        <v>20</v>
      </c>
      <c r="C417" s="7">
        <v>83</v>
      </c>
      <c r="D417" s="7">
        <v>73</v>
      </c>
      <c r="E417" s="7">
        <v>18</v>
      </c>
      <c r="F417" s="7">
        <v>22</v>
      </c>
      <c r="G417" s="7">
        <v>14</v>
      </c>
      <c r="H417" s="7">
        <v>3</v>
      </c>
      <c r="I417" s="7">
        <v>0</v>
      </c>
      <c r="J417" s="7">
        <v>5</v>
      </c>
      <c r="K417" s="7">
        <v>20</v>
      </c>
      <c r="L417" s="7">
        <v>8</v>
      </c>
      <c r="M417" s="7">
        <v>0</v>
      </c>
      <c r="N417" s="7">
        <v>17</v>
      </c>
      <c r="O417" s="7">
        <v>2</v>
      </c>
      <c r="P417" s="7">
        <v>5</v>
      </c>
      <c r="Q417" s="7">
        <v>1</v>
      </c>
      <c r="R417" s="7">
        <v>3</v>
      </c>
      <c r="S417" s="7">
        <v>0</v>
      </c>
      <c r="T417" s="19">
        <f>(F417+O417+L417)/(D417+O417+M417)</f>
        <v>0.42666666666666669</v>
      </c>
      <c r="U417" s="19">
        <f>(G417+H417*2+I417*3+J417*4)/D417</f>
        <v>0.54794520547945202</v>
      </c>
      <c r="V417" s="19">
        <f>T417+U417</f>
        <v>0.97461187214611877</v>
      </c>
      <c r="W417" s="19">
        <f>F417/D417</f>
        <v>0.30136986301369861</v>
      </c>
    </row>
    <row r="418" spans="1:23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9"/>
      <c r="U418" s="19"/>
      <c r="V418" s="19"/>
      <c r="W418" s="19"/>
    </row>
    <row r="419" spans="1:23" ht="15.75" x14ac:dyDescent="0.25">
      <c r="A419" s="9" t="s">
        <v>141</v>
      </c>
      <c r="B419" s="10" t="s">
        <v>0</v>
      </c>
      <c r="C419" s="10" t="s">
        <v>1</v>
      </c>
      <c r="D419" s="10" t="s">
        <v>2</v>
      </c>
      <c r="E419" s="10" t="s">
        <v>3</v>
      </c>
      <c r="F419" s="10" t="s">
        <v>4</v>
      </c>
      <c r="G419" s="10" t="s">
        <v>5</v>
      </c>
      <c r="H419" s="10" t="s">
        <v>6</v>
      </c>
      <c r="I419" s="10" t="s">
        <v>7</v>
      </c>
      <c r="J419" s="10" t="s">
        <v>8</v>
      </c>
      <c r="K419" s="10" t="s">
        <v>9</v>
      </c>
      <c r="L419" s="10" t="s">
        <v>10</v>
      </c>
      <c r="M419" s="10" t="s">
        <v>11</v>
      </c>
      <c r="N419" s="10" t="s">
        <v>12</v>
      </c>
      <c r="O419" s="10" t="s">
        <v>13</v>
      </c>
      <c r="P419" s="10" t="s">
        <v>14</v>
      </c>
      <c r="Q419" s="10" t="s">
        <v>15</v>
      </c>
      <c r="R419" s="10" t="s">
        <v>16</v>
      </c>
      <c r="S419" s="10" t="s">
        <v>17</v>
      </c>
      <c r="T419" s="19" t="s">
        <v>18</v>
      </c>
      <c r="U419" s="19" t="s">
        <v>19</v>
      </c>
      <c r="V419" s="19" t="s">
        <v>20</v>
      </c>
      <c r="W419" s="19" t="s">
        <v>21</v>
      </c>
    </row>
    <row r="420" spans="1:23" x14ac:dyDescent="0.25">
      <c r="A420" s="7">
        <v>2009</v>
      </c>
      <c r="B420" s="7">
        <v>13</v>
      </c>
      <c r="C420" s="7">
        <v>37</v>
      </c>
      <c r="D420" s="7">
        <v>33</v>
      </c>
      <c r="E420" s="7">
        <v>7</v>
      </c>
      <c r="F420" s="7">
        <v>11</v>
      </c>
      <c r="G420" s="7">
        <v>10</v>
      </c>
      <c r="H420" s="7">
        <v>1</v>
      </c>
      <c r="I420" s="7">
        <v>0</v>
      </c>
      <c r="J420" s="7">
        <v>0</v>
      </c>
      <c r="K420" s="7">
        <v>6</v>
      </c>
      <c r="L420" s="7">
        <v>4</v>
      </c>
      <c r="M420" s="7">
        <v>0</v>
      </c>
      <c r="N420" s="7">
        <v>7</v>
      </c>
      <c r="O420" s="7">
        <v>0</v>
      </c>
      <c r="P420" s="7">
        <v>2</v>
      </c>
      <c r="Q420" s="7">
        <v>0</v>
      </c>
      <c r="R420" s="7">
        <v>2</v>
      </c>
      <c r="S420" s="7">
        <v>1</v>
      </c>
      <c r="T420" s="19">
        <f t="shared" ref="T420:T426" si="36">(F420+O420+L420)/(D420+O420+M420)</f>
        <v>0.45454545454545453</v>
      </c>
      <c r="U420" s="19">
        <f t="shared" ref="U420:U426" si="37">(G420+H420*2+I420*3+J420*4)/D420</f>
        <v>0.36363636363636365</v>
      </c>
      <c r="V420" s="19">
        <f t="shared" ref="V420:V426" si="38">T420+U420</f>
        <v>0.81818181818181812</v>
      </c>
      <c r="W420" s="19">
        <f t="shared" ref="W420:W426" si="39">F420/D420</f>
        <v>0.33333333333333331</v>
      </c>
    </row>
    <row r="421" spans="1:23" x14ac:dyDescent="0.25">
      <c r="A421" s="7">
        <v>2010</v>
      </c>
      <c r="B421" s="7">
        <v>15</v>
      </c>
      <c r="C421" s="7">
        <v>59</v>
      </c>
      <c r="D421" s="7">
        <v>51</v>
      </c>
      <c r="E421" s="7">
        <v>3</v>
      </c>
      <c r="F421" s="7">
        <v>12</v>
      </c>
      <c r="G421" s="7">
        <v>11</v>
      </c>
      <c r="H421" s="7">
        <v>1</v>
      </c>
      <c r="I421" s="7">
        <v>0</v>
      </c>
      <c r="J421" s="7">
        <v>0</v>
      </c>
      <c r="K421" s="7">
        <v>6</v>
      </c>
      <c r="L421" s="7">
        <v>4</v>
      </c>
      <c r="M421" s="7">
        <v>2</v>
      </c>
      <c r="N421" s="7">
        <v>10</v>
      </c>
      <c r="O421" s="7">
        <v>2</v>
      </c>
      <c r="P421" s="7">
        <v>1</v>
      </c>
      <c r="Q421" s="7">
        <v>3</v>
      </c>
      <c r="R421" s="7">
        <v>1</v>
      </c>
      <c r="S421" s="7">
        <v>0</v>
      </c>
      <c r="T421" s="19">
        <f t="shared" si="36"/>
        <v>0.32727272727272727</v>
      </c>
      <c r="U421" s="19">
        <f t="shared" si="37"/>
        <v>0.25490196078431371</v>
      </c>
      <c r="V421" s="19">
        <f t="shared" si="38"/>
        <v>0.58217468805704098</v>
      </c>
      <c r="W421" s="19">
        <f t="shared" si="39"/>
        <v>0.23529411764705882</v>
      </c>
    </row>
    <row r="422" spans="1:23" x14ac:dyDescent="0.25">
      <c r="A422" s="7">
        <v>2011</v>
      </c>
      <c r="B422" s="7">
        <v>11</v>
      </c>
      <c r="C422" s="7">
        <v>30</v>
      </c>
      <c r="D422" s="7">
        <v>28</v>
      </c>
      <c r="E422" s="7">
        <v>1</v>
      </c>
      <c r="F422" s="7">
        <v>10</v>
      </c>
      <c r="G422" s="7">
        <v>9</v>
      </c>
      <c r="H422" s="7">
        <v>1</v>
      </c>
      <c r="I422" s="7">
        <v>0</v>
      </c>
      <c r="J422" s="7">
        <v>0</v>
      </c>
      <c r="K422" s="7">
        <v>8</v>
      </c>
      <c r="L422" s="7">
        <v>1</v>
      </c>
      <c r="M422" s="7">
        <v>0</v>
      </c>
      <c r="N422" s="7">
        <v>5</v>
      </c>
      <c r="O422" s="7">
        <v>1</v>
      </c>
      <c r="P422" s="7">
        <v>0</v>
      </c>
      <c r="Q422" s="7">
        <v>0</v>
      </c>
      <c r="R422" s="7">
        <v>3</v>
      </c>
      <c r="S422" s="7">
        <v>0</v>
      </c>
      <c r="T422" s="19">
        <f t="shared" si="36"/>
        <v>0.41379310344827586</v>
      </c>
      <c r="U422" s="19">
        <f t="shared" si="37"/>
        <v>0.39285714285714285</v>
      </c>
      <c r="V422" s="19">
        <f t="shared" si="38"/>
        <v>0.80665024630541871</v>
      </c>
      <c r="W422" s="19">
        <f t="shared" si="39"/>
        <v>0.35714285714285715</v>
      </c>
    </row>
    <row r="423" spans="1:23" x14ac:dyDescent="0.25">
      <c r="A423" s="7">
        <v>2012</v>
      </c>
      <c r="B423" s="7">
        <v>18</v>
      </c>
      <c r="C423" s="7">
        <v>74</v>
      </c>
      <c r="D423" s="7">
        <v>65</v>
      </c>
      <c r="E423" s="7">
        <v>12</v>
      </c>
      <c r="F423" s="7">
        <v>22</v>
      </c>
      <c r="G423" s="7">
        <v>13</v>
      </c>
      <c r="H423" s="7">
        <v>5</v>
      </c>
      <c r="I423" s="7">
        <v>1</v>
      </c>
      <c r="J423" s="53">
        <v>3</v>
      </c>
      <c r="K423" s="7">
        <v>11</v>
      </c>
      <c r="L423" s="7">
        <v>6</v>
      </c>
      <c r="M423" s="7">
        <v>0</v>
      </c>
      <c r="N423" s="7">
        <v>8</v>
      </c>
      <c r="O423" s="7">
        <v>2</v>
      </c>
      <c r="P423" s="53">
        <v>4</v>
      </c>
      <c r="Q423" s="7">
        <v>0</v>
      </c>
      <c r="R423" s="7">
        <v>4</v>
      </c>
      <c r="S423" s="7">
        <v>0</v>
      </c>
      <c r="T423" s="19">
        <f t="shared" si="36"/>
        <v>0.44776119402985076</v>
      </c>
      <c r="U423" s="52">
        <f t="shared" si="37"/>
        <v>0.58461538461538465</v>
      </c>
      <c r="V423" s="19">
        <f t="shared" si="38"/>
        <v>1.0323765786452355</v>
      </c>
      <c r="W423" s="19">
        <f t="shared" si="39"/>
        <v>0.33846153846153848</v>
      </c>
    </row>
    <row r="424" spans="1:23" x14ac:dyDescent="0.25">
      <c r="A424" s="7">
        <v>2013</v>
      </c>
      <c r="B424" s="7">
        <v>9</v>
      </c>
      <c r="C424" s="7">
        <v>46</v>
      </c>
      <c r="D424" s="7">
        <v>41</v>
      </c>
      <c r="E424" s="7">
        <v>4</v>
      </c>
      <c r="F424" s="7">
        <v>12</v>
      </c>
      <c r="G424" s="7">
        <v>6</v>
      </c>
      <c r="H424" s="7">
        <v>4</v>
      </c>
      <c r="I424" s="7">
        <v>1</v>
      </c>
      <c r="J424" s="7">
        <v>1</v>
      </c>
      <c r="K424" s="7">
        <v>4</v>
      </c>
      <c r="L424" s="7">
        <v>3</v>
      </c>
      <c r="M424" s="7">
        <v>1</v>
      </c>
      <c r="N424" s="7">
        <v>5</v>
      </c>
      <c r="O424" s="7">
        <v>1</v>
      </c>
      <c r="P424" s="7">
        <v>1</v>
      </c>
      <c r="Q424" s="7">
        <v>0</v>
      </c>
      <c r="R424" s="7">
        <v>1</v>
      </c>
      <c r="S424" s="7">
        <v>0</v>
      </c>
      <c r="T424" s="19">
        <f t="shared" si="36"/>
        <v>0.37209302325581395</v>
      </c>
      <c r="U424" s="19">
        <f t="shared" si="37"/>
        <v>0.51219512195121952</v>
      </c>
      <c r="V424" s="19">
        <f t="shared" si="38"/>
        <v>0.88428814520703347</v>
      </c>
      <c r="W424" s="19">
        <f t="shared" si="39"/>
        <v>0.29268292682926828</v>
      </c>
    </row>
    <row r="425" spans="1:23" x14ac:dyDescent="0.25">
      <c r="A425" s="7">
        <v>2014</v>
      </c>
      <c r="B425" s="7">
        <v>4</v>
      </c>
      <c r="C425" s="7">
        <v>16</v>
      </c>
      <c r="D425" s="7">
        <v>12</v>
      </c>
      <c r="E425" s="7">
        <v>5</v>
      </c>
      <c r="F425" s="7">
        <v>3</v>
      </c>
      <c r="G425" s="7">
        <v>2</v>
      </c>
      <c r="H425" s="7">
        <v>0</v>
      </c>
      <c r="I425" s="7">
        <v>1</v>
      </c>
      <c r="J425" s="7">
        <v>0</v>
      </c>
      <c r="K425" s="7">
        <v>3</v>
      </c>
      <c r="L425" s="7">
        <v>3</v>
      </c>
      <c r="M425" s="7">
        <v>0</v>
      </c>
      <c r="N425" s="7">
        <v>0</v>
      </c>
      <c r="O425" s="7">
        <v>2</v>
      </c>
      <c r="P425" s="7">
        <v>0</v>
      </c>
      <c r="Q425" s="7">
        <v>0</v>
      </c>
      <c r="R425" s="7">
        <v>0</v>
      </c>
      <c r="S425" s="7">
        <v>0</v>
      </c>
      <c r="T425" s="19">
        <f t="shared" si="36"/>
        <v>0.5714285714285714</v>
      </c>
      <c r="U425" s="19">
        <f t="shared" si="37"/>
        <v>0.41666666666666669</v>
      </c>
      <c r="V425" s="19">
        <f t="shared" si="38"/>
        <v>0.98809523809523814</v>
      </c>
      <c r="W425" s="19">
        <f t="shared" si="39"/>
        <v>0.25</v>
      </c>
    </row>
    <row r="426" spans="1:23" x14ac:dyDescent="0.25">
      <c r="A426" s="23" t="s">
        <v>23</v>
      </c>
      <c r="B426" s="12">
        <v>70</v>
      </c>
      <c r="C426" s="12">
        <v>262</v>
      </c>
      <c r="D426" s="12">
        <v>230</v>
      </c>
      <c r="E426" s="12">
        <v>32</v>
      </c>
      <c r="F426" s="12">
        <v>70</v>
      </c>
      <c r="G426" s="12">
        <v>51</v>
      </c>
      <c r="H426" s="12">
        <v>12</v>
      </c>
      <c r="I426" s="12">
        <v>3</v>
      </c>
      <c r="J426" s="12">
        <v>4</v>
      </c>
      <c r="K426" s="12">
        <v>38</v>
      </c>
      <c r="L426" s="12">
        <v>21</v>
      </c>
      <c r="M426" s="12">
        <v>3</v>
      </c>
      <c r="N426" s="12">
        <v>35</v>
      </c>
      <c r="O426" s="12">
        <v>8</v>
      </c>
      <c r="P426" s="12">
        <v>8</v>
      </c>
      <c r="Q426" s="12">
        <v>3</v>
      </c>
      <c r="R426" s="12">
        <v>11</v>
      </c>
      <c r="S426" s="12">
        <v>1</v>
      </c>
      <c r="T426" s="19">
        <f t="shared" si="36"/>
        <v>0.41078838174273857</v>
      </c>
      <c r="U426" s="19">
        <f t="shared" si="37"/>
        <v>0.43478260869565216</v>
      </c>
      <c r="V426" s="19">
        <f t="shared" si="38"/>
        <v>0.84557099043839079</v>
      </c>
      <c r="W426" s="19">
        <f t="shared" si="39"/>
        <v>0.30434782608695654</v>
      </c>
    </row>
    <row r="427" spans="1:23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9"/>
      <c r="U427" s="19"/>
      <c r="V427" s="19"/>
      <c r="W427" s="19"/>
    </row>
    <row r="428" spans="1:23" ht="15.75" x14ac:dyDescent="0.25">
      <c r="A428" s="9" t="s">
        <v>133</v>
      </c>
      <c r="B428" s="10" t="s">
        <v>0</v>
      </c>
      <c r="C428" s="10" t="s">
        <v>1</v>
      </c>
      <c r="D428" s="10" t="s">
        <v>2</v>
      </c>
      <c r="E428" s="10" t="s">
        <v>3</v>
      </c>
      <c r="F428" s="10" t="s">
        <v>4</v>
      </c>
      <c r="G428" s="10" t="s">
        <v>5</v>
      </c>
      <c r="H428" s="10" t="s">
        <v>6</v>
      </c>
      <c r="I428" s="10" t="s">
        <v>7</v>
      </c>
      <c r="J428" s="10" t="s">
        <v>8</v>
      </c>
      <c r="K428" s="10" t="s">
        <v>9</v>
      </c>
      <c r="L428" s="10" t="s">
        <v>10</v>
      </c>
      <c r="M428" s="10" t="s">
        <v>11</v>
      </c>
      <c r="N428" s="10" t="s">
        <v>12</v>
      </c>
      <c r="O428" s="10" t="s">
        <v>13</v>
      </c>
      <c r="P428" s="10" t="s">
        <v>14</v>
      </c>
      <c r="Q428" s="10" t="s">
        <v>15</v>
      </c>
      <c r="R428" s="10" t="s">
        <v>16</v>
      </c>
      <c r="S428" s="10" t="s">
        <v>17</v>
      </c>
      <c r="T428" s="19" t="s">
        <v>18</v>
      </c>
      <c r="U428" s="19" t="s">
        <v>19</v>
      </c>
      <c r="V428" s="19" t="s">
        <v>20</v>
      </c>
      <c r="W428" s="19" t="s">
        <v>21</v>
      </c>
    </row>
    <row r="429" spans="1:23" x14ac:dyDescent="0.25">
      <c r="A429" s="7">
        <v>2017</v>
      </c>
      <c r="B429" s="7">
        <v>1</v>
      </c>
      <c r="C429" s="7">
        <v>1</v>
      </c>
      <c r="D429" s="7">
        <v>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1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19">
        <f>(F429+O429+L429)/(D429+O429+M429)</f>
        <v>0</v>
      </c>
      <c r="U429" s="19">
        <f>(G429+H429*2+I429*3+J429*4)/D429</f>
        <v>0</v>
      </c>
      <c r="V429" s="19">
        <f>T429+U429</f>
        <v>0</v>
      </c>
      <c r="W429" s="19">
        <f>F429/D429</f>
        <v>0</v>
      </c>
    </row>
    <row r="430" spans="1:23" x14ac:dyDescent="0.25">
      <c r="A430" s="10" t="s">
        <v>23</v>
      </c>
      <c r="B430" s="7">
        <v>1</v>
      </c>
      <c r="C430" s="7">
        <v>1</v>
      </c>
      <c r="D430" s="7">
        <v>1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1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19">
        <f>(F430+O430+L430)/(D430+O430+M430)</f>
        <v>0</v>
      </c>
      <c r="U430" s="19">
        <f>(G430+H430*2+I430*3+J430*4)/D430</f>
        <v>0</v>
      </c>
      <c r="V430" s="19">
        <f>T430+U430</f>
        <v>0</v>
      </c>
      <c r="W430" s="19">
        <f>F430/D430</f>
        <v>0</v>
      </c>
    </row>
    <row r="431" spans="1:23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9"/>
      <c r="U431" s="19"/>
      <c r="V431" s="19"/>
      <c r="W431" s="19"/>
    </row>
    <row r="432" spans="1:23" ht="15.75" x14ac:dyDescent="0.25">
      <c r="A432" s="9" t="s">
        <v>198</v>
      </c>
      <c r="B432" s="10" t="s">
        <v>0</v>
      </c>
      <c r="C432" s="10" t="s">
        <v>1</v>
      </c>
      <c r="D432" s="10" t="s">
        <v>2</v>
      </c>
      <c r="E432" s="10" t="s">
        <v>3</v>
      </c>
      <c r="F432" s="10" t="s">
        <v>4</v>
      </c>
      <c r="G432" s="10" t="s">
        <v>5</v>
      </c>
      <c r="H432" s="10" t="s">
        <v>6</v>
      </c>
      <c r="I432" s="10" t="s">
        <v>7</v>
      </c>
      <c r="J432" s="10" t="s">
        <v>8</v>
      </c>
      <c r="K432" s="10" t="s">
        <v>9</v>
      </c>
      <c r="L432" s="10" t="s">
        <v>10</v>
      </c>
      <c r="M432" s="10" t="s">
        <v>11</v>
      </c>
      <c r="N432" s="10" t="s">
        <v>12</v>
      </c>
      <c r="O432" s="10" t="s">
        <v>13</v>
      </c>
      <c r="P432" s="10" t="s">
        <v>14</v>
      </c>
      <c r="Q432" s="10" t="s">
        <v>15</v>
      </c>
      <c r="R432" s="10" t="s">
        <v>16</v>
      </c>
      <c r="S432" s="10" t="s">
        <v>17</v>
      </c>
      <c r="T432" s="19" t="s">
        <v>18</v>
      </c>
      <c r="U432" s="19" t="s">
        <v>19</v>
      </c>
      <c r="V432" s="19" t="s">
        <v>20</v>
      </c>
      <c r="W432" s="19" t="s">
        <v>21</v>
      </c>
    </row>
    <row r="433" spans="1:23" x14ac:dyDescent="0.25">
      <c r="A433" s="7">
        <v>2013</v>
      </c>
      <c r="B433" s="7">
        <v>3</v>
      </c>
      <c r="C433" s="7">
        <v>6</v>
      </c>
      <c r="D433" s="7">
        <v>6</v>
      </c>
      <c r="E433" s="7">
        <v>0</v>
      </c>
      <c r="F433" s="7">
        <v>1</v>
      </c>
      <c r="G433" s="7">
        <v>1</v>
      </c>
      <c r="H433" s="7">
        <v>0</v>
      </c>
      <c r="I433" s="7">
        <v>0</v>
      </c>
      <c r="J433" s="7">
        <v>0</v>
      </c>
      <c r="K433" s="7">
        <v>1</v>
      </c>
      <c r="L433" s="7">
        <v>0</v>
      </c>
      <c r="M433" s="7">
        <v>0</v>
      </c>
      <c r="N433" s="7">
        <v>1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19">
        <f>(F433+O433+L433)/(D433+O433+M433)</f>
        <v>0.16666666666666666</v>
      </c>
      <c r="U433" s="19">
        <f>(G433+H433*2+I433*3+J433*4)/D433</f>
        <v>0.16666666666666666</v>
      </c>
      <c r="V433" s="19">
        <f>T433+U433</f>
        <v>0.33333333333333331</v>
      </c>
      <c r="W433" s="19">
        <f>F433/D433</f>
        <v>0.16666666666666666</v>
      </c>
    </row>
    <row r="434" spans="1:23" x14ac:dyDescent="0.25">
      <c r="A434" s="7">
        <v>2014</v>
      </c>
      <c r="B434" s="7">
        <v>2</v>
      </c>
      <c r="C434" s="7">
        <v>3</v>
      </c>
      <c r="D434" s="7">
        <v>3</v>
      </c>
      <c r="E434" s="7">
        <v>1</v>
      </c>
      <c r="F434" s="7">
        <v>1</v>
      </c>
      <c r="G434" s="7">
        <v>1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1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19">
        <f>(F434+O434+L434)/(D434+O434+M434)</f>
        <v>0.33333333333333331</v>
      </c>
      <c r="U434" s="19">
        <f>(G434+H434*2+I434*3+J434*4)/D434</f>
        <v>0.33333333333333331</v>
      </c>
      <c r="V434" s="19">
        <f>T434+U434</f>
        <v>0.66666666666666663</v>
      </c>
      <c r="W434" s="19">
        <f>F434/D434</f>
        <v>0.33333333333333331</v>
      </c>
    </row>
    <row r="435" spans="1:23" x14ac:dyDescent="0.25">
      <c r="A435" s="10" t="s">
        <v>23</v>
      </c>
      <c r="B435" s="7">
        <v>5</v>
      </c>
      <c r="C435" s="7">
        <v>9</v>
      </c>
      <c r="D435" s="7">
        <v>9</v>
      </c>
      <c r="E435" s="7">
        <v>1</v>
      </c>
      <c r="F435" s="7">
        <v>2</v>
      </c>
      <c r="G435" s="7">
        <v>2</v>
      </c>
      <c r="H435" s="7">
        <v>0</v>
      </c>
      <c r="I435" s="7">
        <v>0</v>
      </c>
      <c r="J435" s="7">
        <v>0</v>
      </c>
      <c r="K435" s="7">
        <v>1</v>
      </c>
      <c r="L435" s="7">
        <v>0</v>
      </c>
      <c r="M435" s="7">
        <v>0</v>
      </c>
      <c r="N435" s="7">
        <v>2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19">
        <f>(F435+O435+L435)/(D435+O435+M435)</f>
        <v>0.22222222222222221</v>
      </c>
      <c r="U435" s="19">
        <f>(G435+H435*2+I435*3+J435*4)/D435</f>
        <v>0.22222222222222221</v>
      </c>
      <c r="V435" s="19">
        <f>T435+U435</f>
        <v>0.44444444444444442</v>
      </c>
      <c r="W435" s="19">
        <f>F435/D435</f>
        <v>0.22222222222222221</v>
      </c>
    </row>
    <row r="436" spans="1:23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9"/>
      <c r="U436" s="19"/>
      <c r="V436" s="19"/>
      <c r="W436" s="19"/>
    </row>
    <row r="437" spans="1:23" ht="15.75" x14ac:dyDescent="0.25">
      <c r="A437" s="9" t="s">
        <v>73</v>
      </c>
      <c r="B437" s="10" t="s">
        <v>0</v>
      </c>
      <c r="C437" s="10" t="s">
        <v>1</v>
      </c>
      <c r="D437" s="10" t="s">
        <v>2</v>
      </c>
      <c r="E437" s="10" t="s">
        <v>3</v>
      </c>
      <c r="F437" s="10" t="s">
        <v>4</v>
      </c>
      <c r="G437" s="10" t="s">
        <v>5</v>
      </c>
      <c r="H437" s="10" t="s">
        <v>6</v>
      </c>
      <c r="I437" s="10" t="s">
        <v>7</v>
      </c>
      <c r="J437" s="10" t="s">
        <v>8</v>
      </c>
      <c r="K437" s="10" t="s">
        <v>9</v>
      </c>
      <c r="L437" s="10" t="s">
        <v>10</v>
      </c>
      <c r="M437" s="10" t="s">
        <v>11</v>
      </c>
      <c r="N437" s="10" t="s">
        <v>12</v>
      </c>
      <c r="O437" s="10" t="s">
        <v>13</v>
      </c>
      <c r="P437" s="10" t="s">
        <v>14</v>
      </c>
      <c r="Q437" s="10" t="s">
        <v>15</v>
      </c>
      <c r="R437" s="10" t="s">
        <v>16</v>
      </c>
      <c r="S437" s="10" t="s">
        <v>17</v>
      </c>
      <c r="T437" s="19" t="s">
        <v>18</v>
      </c>
      <c r="U437" s="19" t="s">
        <v>19</v>
      </c>
      <c r="V437" s="19" t="s">
        <v>20</v>
      </c>
      <c r="W437" s="19" t="s">
        <v>21</v>
      </c>
    </row>
    <row r="438" spans="1:23" x14ac:dyDescent="0.25">
      <c r="A438" s="7">
        <v>2018</v>
      </c>
      <c r="B438" s="7">
        <v>1</v>
      </c>
      <c r="C438" s="7">
        <v>1</v>
      </c>
      <c r="D438" s="7">
        <v>0</v>
      </c>
      <c r="E438" s="7">
        <v>1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1</v>
      </c>
      <c r="P438" s="7">
        <v>0</v>
      </c>
      <c r="Q438" s="7">
        <v>0</v>
      </c>
      <c r="R438" s="7">
        <v>0</v>
      </c>
      <c r="S438" s="7">
        <v>0</v>
      </c>
      <c r="T438" s="19">
        <f>(F438+O438+L438)/(D438+O438+M438)</f>
        <v>1</v>
      </c>
      <c r="U438" s="19">
        <v>0</v>
      </c>
      <c r="V438" s="19">
        <v>0</v>
      </c>
      <c r="W438" s="19">
        <v>0</v>
      </c>
    </row>
    <row r="439" spans="1:23" x14ac:dyDescent="0.25">
      <c r="A439" s="7">
        <v>2019</v>
      </c>
      <c r="B439" s="7">
        <v>4</v>
      </c>
      <c r="C439" s="7">
        <v>8</v>
      </c>
      <c r="D439" s="7">
        <v>6</v>
      </c>
      <c r="E439" s="7">
        <v>1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2</v>
      </c>
      <c r="M439" s="7">
        <v>0</v>
      </c>
      <c r="N439" s="7">
        <v>4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19">
        <f>(F439+O439+L439)/(D439+O439+M439)</f>
        <v>0.33333333333333331</v>
      </c>
      <c r="U439" s="19">
        <f>(G439+H439*2+I439*3+J439*4)/D439</f>
        <v>0</v>
      </c>
      <c r="V439" s="19">
        <f>T439+U439</f>
        <v>0.33333333333333331</v>
      </c>
      <c r="W439" s="19">
        <f>F439/D439</f>
        <v>0</v>
      </c>
    </row>
    <row r="440" spans="1:23" x14ac:dyDescent="0.25">
      <c r="A440" s="10" t="s">
        <v>23</v>
      </c>
      <c r="B440" s="7">
        <v>5</v>
      </c>
      <c r="C440" s="7">
        <v>9</v>
      </c>
      <c r="D440" s="7">
        <v>6</v>
      </c>
      <c r="E440" s="7">
        <v>2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2</v>
      </c>
      <c r="M440" s="7">
        <v>0</v>
      </c>
      <c r="N440" s="7">
        <v>4</v>
      </c>
      <c r="O440" s="7">
        <v>1</v>
      </c>
      <c r="P440" s="7">
        <v>0</v>
      </c>
      <c r="Q440" s="7">
        <v>0</v>
      </c>
      <c r="R440" s="7">
        <v>0</v>
      </c>
      <c r="S440" s="7">
        <v>0</v>
      </c>
      <c r="T440" s="19">
        <f>(F440+O440+L440)/(D440+O440+M440)</f>
        <v>0.42857142857142855</v>
      </c>
      <c r="U440" s="19">
        <f>(G440+H440*2+I440*3+J440*4)/D440</f>
        <v>0</v>
      </c>
      <c r="V440" s="19">
        <f>T440+U440</f>
        <v>0.42857142857142855</v>
      </c>
      <c r="W440" s="19">
        <f>F440/D440</f>
        <v>0</v>
      </c>
    </row>
    <row r="441" spans="1:23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9"/>
      <c r="U441" s="19"/>
      <c r="V441" s="19"/>
      <c r="W441" s="19"/>
    </row>
    <row r="442" spans="1:23" ht="15.75" x14ac:dyDescent="0.25">
      <c r="A442" s="9" t="s">
        <v>230</v>
      </c>
      <c r="B442" s="10" t="s">
        <v>0</v>
      </c>
      <c r="C442" s="10" t="s">
        <v>1</v>
      </c>
      <c r="D442" s="10" t="s">
        <v>2</v>
      </c>
      <c r="E442" s="10" t="s">
        <v>3</v>
      </c>
      <c r="F442" s="10" t="s">
        <v>4</v>
      </c>
      <c r="G442" s="10" t="s">
        <v>5</v>
      </c>
      <c r="H442" s="10" t="s">
        <v>6</v>
      </c>
      <c r="I442" s="10" t="s">
        <v>7</v>
      </c>
      <c r="J442" s="10" t="s">
        <v>8</v>
      </c>
      <c r="K442" s="10" t="s">
        <v>9</v>
      </c>
      <c r="L442" s="10" t="s">
        <v>10</v>
      </c>
      <c r="M442" s="10" t="s">
        <v>11</v>
      </c>
      <c r="N442" s="10" t="s">
        <v>12</v>
      </c>
      <c r="O442" s="10" t="s">
        <v>13</v>
      </c>
      <c r="P442" s="10" t="s">
        <v>14</v>
      </c>
      <c r="Q442" s="10" t="s">
        <v>15</v>
      </c>
      <c r="R442" s="10" t="s">
        <v>16</v>
      </c>
      <c r="S442" s="10" t="s">
        <v>17</v>
      </c>
      <c r="T442" s="19" t="s">
        <v>18</v>
      </c>
      <c r="U442" s="19" t="s">
        <v>19</v>
      </c>
      <c r="V442" s="19" t="s">
        <v>20</v>
      </c>
      <c r="W442" s="19" t="s">
        <v>21</v>
      </c>
    </row>
    <row r="443" spans="1:23" x14ac:dyDescent="0.25">
      <c r="A443" s="7">
        <v>2022</v>
      </c>
      <c r="B443" s="12">
        <v>24</v>
      </c>
      <c r="C443" s="12">
        <v>72</v>
      </c>
      <c r="D443" s="12">
        <v>60</v>
      </c>
      <c r="E443" s="12">
        <v>11</v>
      </c>
      <c r="F443" s="12">
        <v>13</v>
      </c>
      <c r="G443" s="12">
        <v>8</v>
      </c>
      <c r="H443" s="12">
        <v>5</v>
      </c>
      <c r="I443" s="12">
        <v>0</v>
      </c>
      <c r="J443" s="12">
        <v>0</v>
      </c>
      <c r="K443" s="12">
        <v>13</v>
      </c>
      <c r="L443" s="12">
        <v>7</v>
      </c>
      <c r="M443" s="12">
        <v>0</v>
      </c>
      <c r="N443" s="12">
        <v>20</v>
      </c>
      <c r="O443" s="12">
        <f>3+1</f>
        <v>4</v>
      </c>
      <c r="P443" s="12">
        <v>2</v>
      </c>
      <c r="Q443" s="12">
        <v>0</v>
      </c>
      <c r="R443" s="12">
        <f>3+1</f>
        <v>4</v>
      </c>
      <c r="S443" s="12">
        <v>0</v>
      </c>
      <c r="T443" s="19">
        <f>(F443+O443+L443)/(D443+O443+M443)</f>
        <v>0.375</v>
      </c>
      <c r="U443" s="19">
        <f>(G443+H443*2+I443*3+J443*4)/D443</f>
        <v>0.3</v>
      </c>
      <c r="V443" s="19">
        <f>T443+U443</f>
        <v>0.67500000000000004</v>
      </c>
      <c r="W443" s="19">
        <f>F443/D443</f>
        <v>0.21666666666666667</v>
      </c>
    </row>
    <row r="444" spans="1:23" x14ac:dyDescent="0.25">
      <c r="A444" s="7">
        <v>2023</v>
      </c>
      <c r="B444" s="12">
        <v>21</v>
      </c>
      <c r="C444" s="12">
        <v>62</v>
      </c>
      <c r="D444" s="12">
        <v>50</v>
      </c>
      <c r="E444" s="12">
        <v>6</v>
      </c>
      <c r="F444" s="12">
        <v>13</v>
      </c>
      <c r="G444" s="12">
        <v>11</v>
      </c>
      <c r="H444" s="12">
        <v>3</v>
      </c>
      <c r="I444" s="12">
        <v>0</v>
      </c>
      <c r="J444" s="12">
        <v>0</v>
      </c>
      <c r="K444" s="12">
        <v>11</v>
      </c>
      <c r="L444" s="12">
        <v>5</v>
      </c>
      <c r="M444" s="12">
        <v>1</v>
      </c>
      <c r="N444" s="12">
        <v>16</v>
      </c>
      <c r="O444" s="12">
        <v>4</v>
      </c>
      <c r="P444" s="12">
        <v>0</v>
      </c>
      <c r="Q444" s="12">
        <v>0</v>
      </c>
      <c r="R444" s="12">
        <v>0</v>
      </c>
      <c r="S444" s="12">
        <v>0</v>
      </c>
      <c r="T444" s="19">
        <f>(F444+O444+L444)/(D444+O444+M444)</f>
        <v>0.4</v>
      </c>
      <c r="U444" s="19">
        <f>(G444+H444*2+I444*3+J444*4)/D444</f>
        <v>0.34</v>
      </c>
      <c r="V444" s="19">
        <f>T444+U444</f>
        <v>0.74</v>
      </c>
      <c r="W444" s="19">
        <f>F444/D444</f>
        <v>0.26</v>
      </c>
    </row>
    <row r="445" spans="1:23" x14ac:dyDescent="0.25">
      <c r="A445" s="23" t="s">
        <v>23</v>
      </c>
      <c r="B445" s="12">
        <v>45</v>
      </c>
      <c r="C445" s="12">
        <v>134</v>
      </c>
      <c r="D445" s="12">
        <v>110</v>
      </c>
      <c r="E445" s="12">
        <v>17</v>
      </c>
      <c r="F445" s="12">
        <v>26</v>
      </c>
      <c r="G445" s="12">
        <v>19</v>
      </c>
      <c r="H445" s="12">
        <v>8</v>
      </c>
      <c r="I445" s="12">
        <v>0</v>
      </c>
      <c r="J445" s="12">
        <v>0</v>
      </c>
      <c r="K445" s="12">
        <v>24</v>
      </c>
      <c r="L445" s="12">
        <v>12</v>
      </c>
      <c r="M445" s="12">
        <v>1</v>
      </c>
      <c r="N445" s="12">
        <v>36</v>
      </c>
      <c r="O445" s="12">
        <v>8</v>
      </c>
      <c r="P445" s="12">
        <v>2</v>
      </c>
      <c r="Q445" s="12">
        <v>0</v>
      </c>
      <c r="R445" s="12">
        <v>4</v>
      </c>
      <c r="S445" s="12">
        <v>0</v>
      </c>
      <c r="T445" s="19">
        <f>(F445+O445+L445)/(D445+O445+M445)</f>
        <v>0.38655462184873951</v>
      </c>
      <c r="U445" s="19">
        <f>(G445+H445*2+I445*3+J445*4)/D445</f>
        <v>0.31818181818181818</v>
      </c>
      <c r="V445" s="19">
        <f>T445+U445</f>
        <v>0.70473644003055769</v>
      </c>
      <c r="W445" s="19">
        <f>F445/D445</f>
        <v>0.23636363636363636</v>
      </c>
    </row>
    <row r="446" spans="1:23" x14ac:dyDescent="0.25">
      <c r="A446" s="10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9"/>
      <c r="U446" s="19"/>
      <c r="V446" s="19"/>
      <c r="W446" s="19"/>
    </row>
    <row r="447" spans="1:23" ht="15.75" x14ac:dyDescent="0.25">
      <c r="A447" s="9" t="s">
        <v>218</v>
      </c>
      <c r="B447" s="10" t="s">
        <v>0</v>
      </c>
      <c r="C447" s="10" t="s">
        <v>1</v>
      </c>
      <c r="D447" s="10" t="s">
        <v>2</v>
      </c>
      <c r="E447" s="10" t="s">
        <v>3</v>
      </c>
      <c r="F447" s="10" t="s">
        <v>4</v>
      </c>
      <c r="G447" s="10" t="s">
        <v>5</v>
      </c>
      <c r="H447" s="10" t="s">
        <v>6</v>
      </c>
      <c r="I447" s="10" t="s">
        <v>7</v>
      </c>
      <c r="J447" s="10" t="s">
        <v>8</v>
      </c>
      <c r="K447" s="10" t="s">
        <v>9</v>
      </c>
      <c r="L447" s="10" t="s">
        <v>10</v>
      </c>
      <c r="M447" s="10" t="s">
        <v>11</v>
      </c>
      <c r="N447" s="10" t="s">
        <v>12</v>
      </c>
      <c r="O447" s="10" t="s">
        <v>13</v>
      </c>
      <c r="P447" s="10" t="s">
        <v>14</v>
      </c>
      <c r="Q447" s="10" t="s">
        <v>15</v>
      </c>
      <c r="R447" s="10" t="s">
        <v>16</v>
      </c>
      <c r="S447" s="10" t="s">
        <v>17</v>
      </c>
      <c r="T447" s="19" t="s">
        <v>18</v>
      </c>
      <c r="U447" s="19" t="s">
        <v>19</v>
      </c>
      <c r="V447" s="19" t="s">
        <v>20</v>
      </c>
      <c r="W447" s="19" t="s">
        <v>21</v>
      </c>
    </row>
    <row r="448" spans="1:23" x14ac:dyDescent="0.25">
      <c r="A448" s="7">
        <v>2019</v>
      </c>
      <c r="B448" s="7">
        <v>3</v>
      </c>
      <c r="C448" s="7">
        <v>9</v>
      </c>
      <c r="D448" s="7">
        <v>9</v>
      </c>
      <c r="E448" s="7">
        <v>1</v>
      </c>
      <c r="F448" s="7">
        <v>1</v>
      </c>
      <c r="G448" s="7">
        <v>1</v>
      </c>
      <c r="H448" s="7">
        <v>0</v>
      </c>
      <c r="I448" s="7">
        <v>0</v>
      </c>
      <c r="J448" s="7">
        <v>0</v>
      </c>
      <c r="K448" s="7">
        <v>1</v>
      </c>
      <c r="L448" s="7">
        <v>0</v>
      </c>
      <c r="M448" s="7">
        <v>0</v>
      </c>
      <c r="N448" s="7">
        <v>1</v>
      </c>
      <c r="O448" s="7">
        <v>0</v>
      </c>
      <c r="P448" s="7">
        <v>1</v>
      </c>
      <c r="Q448" s="7">
        <v>0</v>
      </c>
      <c r="R448" s="7">
        <v>0</v>
      </c>
      <c r="S448" s="7">
        <v>0</v>
      </c>
      <c r="T448" s="19">
        <f>(F448+O448+L448)/(D448+O448+M448)</f>
        <v>0.1111111111111111</v>
      </c>
      <c r="U448" s="19">
        <f>(G448+H448*2+I448*3+J448*4)/D448</f>
        <v>0.1111111111111111</v>
      </c>
      <c r="V448" s="19">
        <f>T448+U448</f>
        <v>0.22222222222222221</v>
      </c>
      <c r="W448" s="19">
        <f>F448/D448</f>
        <v>0.1111111111111111</v>
      </c>
    </row>
    <row r="449" spans="1:23" x14ac:dyDescent="0.25">
      <c r="A449" s="10" t="s">
        <v>23</v>
      </c>
      <c r="B449" s="7">
        <v>3</v>
      </c>
      <c r="C449" s="7">
        <v>9</v>
      </c>
      <c r="D449" s="7">
        <v>9</v>
      </c>
      <c r="E449" s="7">
        <v>1</v>
      </c>
      <c r="F449" s="7">
        <v>1</v>
      </c>
      <c r="G449" s="7">
        <v>1</v>
      </c>
      <c r="H449" s="7">
        <v>0</v>
      </c>
      <c r="I449" s="7">
        <v>0</v>
      </c>
      <c r="J449" s="7">
        <v>0</v>
      </c>
      <c r="K449" s="7">
        <v>1</v>
      </c>
      <c r="L449" s="7">
        <v>0</v>
      </c>
      <c r="M449" s="7">
        <v>0</v>
      </c>
      <c r="N449" s="7">
        <v>1</v>
      </c>
      <c r="O449" s="7">
        <v>0</v>
      </c>
      <c r="P449" s="7">
        <v>1</v>
      </c>
      <c r="Q449" s="7">
        <v>0</v>
      </c>
      <c r="R449" s="7">
        <v>0</v>
      </c>
      <c r="S449" s="7">
        <v>0</v>
      </c>
      <c r="T449" s="19">
        <v>0.1111111111111111</v>
      </c>
      <c r="U449" s="19">
        <v>0.1111111111111111</v>
      </c>
      <c r="V449" s="19">
        <v>0.22222222222222221</v>
      </c>
      <c r="W449" s="19">
        <v>0.1111111111111111</v>
      </c>
    </row>
    <row r="450" spans="1:23" x14ac:dyDescent="0.25">
      <c r="A450" s="10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.75" x14ac:dyDescent="0.25">
      <c r="A451" s="9" t="s">
        <v>42</v>
      </c>
      <c r="B451" s="10" t="s">
        <v>0</v>
      </c>
      <c r="C451" s="10" t="s">
        <v>1</v>
      </c>
      <c r="D451" s="10" t="s">
        <v>2</v>
      </c>
      <c r="E451" s="10" t="s">
        <v>3</v>
      </c>
      <c r="F451" s="10" t="s">
        <v>4</v>
      </c>
      <c r="G451" s="10" t="s">
        <v>5</v>
      </c>
      <c r="H451" s="10" t="s">
        <v>6</v>
      </c>
      <c r="I451" s="10" t="s">
        <v>7</v>
      </c>
      <c r="J451" s="10" t="s">
        <v>8</v>
      </c>
      <c r="K451" s="10" t="s">
        <v>9</v>
      </c>
      <c r="L451" s="10" t="s">
        <v>10</v>
      </c>
      <c r="M451" s="10" t="s">
        <v>11</v>
      </c>
      <c r="N451" s="10" t="s">
        <v>12</v>
      </c>
      <c r="O451" s="10" t="s">
        <v>13</v>
      </c>
      <c r="P451" s="10" t="s">
        <v>14</v>
      </c>
      <c r="Q451" s="10" t="s">
        <v>15</v>
      </c>
      <c r="R451" s="10" t="s">
        <v>16</v>
      </c>
      <c r="S451" s="10" t="s">
        <v>17</v>
      </c>
      <c r="T451" s="19" t="s">
        <v>18</v>
      </c>
      <c r="U451" s="19" t="s">
        <v>19</v>
      </c>
      <c r="V451" s="19" t="s">
        <v>20</v>
      </c>
      <c r="W451" s="19" t="s">
        <v>21</v>
      </c>
    </row>
    <row r="452" spans="1:23" x14ac:dyDescent="0.25">
      <c r="A452" s="7">
        <v>2013</v>
      </c>
      <c r="B452" s="7">
        <v>1</v>
      </c>
      <c r="C452" s="7">
        <v>4</v>
      </c>
      <c r="D452" s="7">
        <v>4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1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19">
        <f>(F452+O452+L452)/(D452+O452+M452)</f>
        <v>0</v>
      </c>
      <c r="U452" s="19">
        <f>(G452+H452*2+I452*3+J452*4)/D452</f>
        <v>0</v>
      </c>
      <c r="V452" s="19">
        <f>T452+U452</f>
        <v>0</v>
      </c>
      <c r="W452" s="19">
        <f>F452/D452</f>
        <v>0</v>
      </c>
    </row>
    <row r="453" spans="1:23" x14ac:dyDescent="0.25">
      <c r="A453" s="10" t="s">
        <v>23</v>
      </c>
      <c r="B453" s="7">
        <v>1</v>
      </c>
      <c r="C453" s="7">
        <v>4</v>
      </c>
      <c r="D453" s="7">
        <v>4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1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19">
        <f>(F453+O453+L453)/(D453+O453+M453)</f>
        <v>0</v>
      </c>
      <c r="U453" s="19">
        <f>(G453+H453*2+I453*3+J453*4)/D453</f>
        <v>0</v>
      </c>
      <c r="V453" s="19">
        <f>T453+U453</f>
        <v>0</v>
      </c>
      <c r="W453" s="19">
        <f>F453/D453</f>
        <v>0</v>
      </c>
    </row>
    <row r="454" spans="1:23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9"/>
      <c r="U454" s="19"/>
      <c r="V454" s="19"/>
      <c r="W454" s="19"/>
    </row>
    <row r="455" spans="1:23" ht="15.75" x14ac:dyDescent="0.25">
      <c r="A455" s="9" t="s">
        <v>60</v>
      </c>
      <c r="B455" s="10" t="s">
        <v>0</v>
      </c>
      <c r="C455" s="10" t="s">
        <v>1</v>
      </c>
      <c r="D455" s="10" t="s">
        <v>2</v>
      </c>
      <c r="E455" s="10" t="s">
        <v>3</v>
      </c>
      <c r="F455" s="10" t="s">
        <v>4</v>
      </c>
      <c r="G455" s="10" t="s">
        <v>5</v>
      </c>
      <c r="H455" s="10" t="s">
        <v>6</v>
      </c>
      <c r="I455" s="10" t="s">
        <v>7</v>
      </c>
      <c r="J455" s="10" t="s">
        <v>8</v>
      </c>
      <c r="K455" s="10" t="s">
        <v>9</v>
      </c>
      <c r="L455" s="10" t="s">
        <v>10</v>
      </c>
      <c r="M455" s="10" t="s">
        <v>11</v>
      </c>
      <c r="N455" s="10" t="s">
        <v>12</v>
      </c>
      <c r="O455" s="10" t="s">
        <v>13</v>
      </c>
      <c r="P455" s="10" t="s">
        <v>14</v>
      </c>
      <c r="Q455" s="10" t="s">
        <v>15</v>
      </c>
      <c r="R455" s="10" t="s">
        <v>16</v>
      </c>
      <c r="S455" s="10" t="s">
        <v>17</v>
      </c>
      <c r="T455" s="19" t="s">
        <v>18</v>
      </c>
      <c r="U455" s="19" t="s">
        <v>19</v>
      </c>
      <c r="V455" s="19" t="s">
        <v>20</v>
      </c>
      <c r="W455" s="19" t="s">
        <v>21</v>
      </c>
    </row>
    <row r="456" spans="1:23" x14ac:dyDescent="0.25">
      <c r="A456" s="12">
        <v>2004</v>
      </c>
      <c r="B456" s="7">
        <v>9</v>
      </c>
      <c r="C456" s="7">
        <v>22</v>
      </c>
      <c r="D456" s="7">
        <v>22</v>
      </c>
      <c r="F456" s="7">
        <v>2</v>
      </c>
      <c r="G456" s="7">
        <v>2</v>
      </c>
      <c r="T456" s="19">
        <f>(F456+O456+L456)/(D456+O456+M456)</f>
        <v>9.0909090909090912E-2</v>
      </c>
      <c r="U456" s="19">
        <f>(G456+H456*2+I456*3+J456*4)/D456</f>
        <v>9.0909090909090912E-2</v>
      </c>
      <c r="V456" s="19">
        <f>T456+U456</f>
        <v>0.18181818181818182</v>
      </c>
      <c r="W456" s="19">
        <f>F456/D456</f>
        <v>9.0909090909090912E-2</v>
      </c>
    </row>
    <row r="457" spans="1:23" x14ac:dyDescent="0.25">
      <c r="A457" s="10" t="s">
        <v>23</v>
      </c>
      <c r="B457" s="7">
        <v>9</v>
      </c>
      <c r="C457" s="7">
        <v>22</v>
      </c>
      <c r="D457" s="7">
        <v>22</v>
      </c>
      <c r="E457" s="7">
        <v>0</v>
      </c>
      <c r="F457" s="7">
        <v>2</v>
      </c>
      <c r="G457" s="7">
        <v>2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19">
        <f>(F457+O457+L457)/(D457+O457+M457)</f>
        <v>9.0909090909090912E-2</v>
      </c>
      <c r="U457" s="19">
        <f>(G457+H457*2+I457*3+J457*4)/D457</f>
        <v>9.0909090909090912E-2</v>
      </c>
      <c r="V457" s="19">
        <f>T457+U457</f>
        <v>0.18181818181818182</v>
      </c>
      <c r="W457" s="19">
        <f>F457/D457</f>
        <v>9.0909090909090912E-2</v>
      </c>
    </row>
    <row r="458" spans="1:23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9"/>
      <c r="U458" s="19"/>
      <c r="V458" s="19"/>
      <c r="W458" s="19"/>
    </row>
    <row r="459" spans="1:23" ht="15.75" x14ac:dyDescent="0.25">
      <c r="A459" s="9" t="s">
        <v>64</v>
      </c>
      <c r="B459" s="10" t="s">
        <v>0</v>
      </c>
      <c r="C459" s="10" t="s">
        <v>1</v>
      </c>
      <c r="D459" s="10" t="s">
        <v>2</v>
      </c>
      <c r="E459" s="10" t="s">
        <v>3</v>
      </c>
      <c r="F459" s="10" t="s">
        <v>4</v>
      </c>
      <c r="G459" s="10" t="s">
        <v>5</v>
      </c>
      <c r="H459" s="10" t="s">
        <v>6</v>
      </c>
      <c r="I459" s="10" t="s">
        <v>7</v>
      </c>
      <c r="J459" s="10" t="s">
        <v>8</v>
      </c>
      <c r="K459" s="10" t="s">
        <v>9</v>
      </c>
      <c r="L459" s="10" t="s">
        <v>10</v>
      </c>
      <c r="M459" s="10" t="s">
        <v>11</v>
      </c>
      <c r="N459" s="10" t="s">
        <v>12</v>
      </c>
      <c r="O459" s="10" t="s">
        <v>13</v>
      </c>
      <c r="P459" s="10" t="s">
        <v>14</v>
      </c>
      <c r="Q459" s="10" t="s">
        <v>15</v>
      </c>
      <c r="R459" s="10" t="s">
        <v>16</v>
      </c>
      <c r="S459" s="10" t="s">
        <v>17</v>
      </c>
      <c r="T459" s="19" t="s">
        <v>18</v>
      </c>
      <c r="U459" s="19" t="s">
        <v>19</v>
      </c>
      <c r="V459" s="19" t="s">
        <v>20</v>
      </c>
      <c r="W459" s="19" t="s">
        <v>21</v>
      </c>
    </row>
    <row r="460" spans="1:23" x14ac:dyDescent="0.25">
      <c r="A460" s="7">
        <v>2006</v>
      </c>
      <c r="B460" s="7">
        <v>12</v>
      </c>
      <c r="C460" s="7">
        <v>15</v>
      </c>
      <c r="D460" s="7">
        <v>11</v>
      </c>
      <c r="E460" s="7">
        <v>1</v>
      </c>
      <c r="F460" s="7">
        <v>1</v>
      </c>
      <c r="G460" s="7">
        <v>1</v>
      </c>
      <c r="H460" s="7">
        <v>0</v>
      </c>
      <c r="I460" s="7">
        <v>0</v>
      </c>
      <c r="J460" s="7">
        <v>0</v>
      </c>
      <c r="K460" s="7">
        <v>1</v>
      </c>
      <c r="L460" s="7">
        <v>3</v>
      </c>
      <c r="M460" s="7">
        <v>0</v>
      </c>
      <c r="N460" s="7">
        <v>8</v>
      </c>
      <c r="O460" s="7">
        <v>1</v>
      </c>
      <c r="P460" s="7">
        <v>0</v>
      </c>
      <c r="Q460" s="7">
        <v>0</v>
      </c>
      <c r="R460" s="7">
        <v>0</v>
      </c>
      <c r="S460" s="7">
        <v>1</v>
      </c>
      <c r="T460" s="19">
        <f t="shared" ref="T460:T465" si="40">(F460+O460+L460)/(D460+O460+M460)</f>
        <v>0.41666666666666669</v>
      </c>
      <c r="U460" s="19">
        <f t="shared" ref="U460:U465" si="41">(G460+H460*2+I460*3+J460*4)/D460</f>
        <v>9.0909090909090912E-2</v>
      </c>
      <c r="V460" s="19">
        <f t="shared" ref="V460:V465" si="42">T460+U460</f>
        <v>0.50757575757575757</v>
      </c>
      <c r="W460" s="19">
        <f t="shared" ref="W460:W465" si="43">F460/D460</f>
        <v>9.0909090909090912E-2</v>
      </c>
    </row>
    <row r="461" spans="1:23" x14ac:dyDescent="0.25">
      <c r="A461" s="7">
        <v>2007</v>
      </c>
      <c r="B461" s="7">
        <v>11</v>
      </c>
      <c r="C461" s="7">
        <v>7</v>
      </c>
      <c r="D461" s="7">
        <v>6</v>
      </c>
      <c r="E461" s="7">
        <v>0</v>
      </c>
      <c r="F461" s="7">
        <v>1</v>
      </c>
      <c r="G461" s="7">
        <v>1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4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19">
        <f t="shared" si="40"/>
        <v>0.14285714285714285</v>
      </c>
      <c r="U461" s="19">
        <f t="shared" si="41"/>
        <v>0.16666666666666666</v>
      </c>
      <c r="V461" s="19">
        <f t="shared" si="42"/>
        <v>0.30952380952380953</v>
      </c>
      <c r="W461" s="19">
        <f t="shared" si="43"/>
        <v>0.16666666666666666</v>
      </c>
    </row>
    <row r="462" spans="1:23" x14ac:dyDescent="0.25">
      <c r="A462" s="7">
        <v>2008</v>
      </c>
      <c r="B462" s="7">
        <v>13</v>
      </c>
      <c r="C462" s="7">
        <v>21</v>
      </c>
      <c r="D462" s="7">
        <v>16</v>
      </c>
      <c r="E462" s="7">
        <v>3</v>
      </c>
      <c r="F462" s="7">
        <v>5</v>
      </c>
      <c r="G462" s="7">
        <v>4</v>
      </c>
      <c r="H462" s="7">
        <v>1</v>
      </c>
      <c r="I462" s="7">
        <v>0</v>
      </c>
      <c r="J462" s="7">
        <v>0</v>
      </c>
      <c r="K462" s="7">
        <v>3</v>
      </c>
      <c r="L462" s="7">
        <v>2</v>
      </c>
      <c r="M462" s="7">
        <v>2</v>
      </c>
      <c r="N462" s="7">
        <v>5</v>
      </c>
      <c r="O462" s="7">
        <v>1</v>
      </c>
      <c r="P462" s="7">
        <v>1</v>
      </c>
      <c r="Q462" s="7">
        <v>1</v>
      </c>
      <c r="R462" s="7">
        <v>0</v>
      </c>
      <c r="S462" s="7">
        <v>0</v>
      </c>
      <c r="T462" s="19">
        <f t="shared" si="40"/>
        <v>0.42105263157894735</v>
      </c>
      <c r="U462" s="19">
        <f t="shared" si="41"/>
        <v>0.375</v>
      </c>
      <c r="V462" s="19">
        <f t="shared" si="42"/>
        <v>0.79605263157894735</v>
      </c>
      <c r="W462" s="19">
        <f t="shared" si="43"/>
        <v>0.3125</v>
      </c>
    </row>
    <row r="463" spans="1:23" x14ac:dyDescent="0.25">
      <c r="A463" s="7">
        <v>2009</v>
      </c>
      <c r="B463" s="7">
        <v>4</v>
      </c>
      <c r="C463" s="7">
        <v>7</v>
      </c>
      <c r="D463" s="7">
        <v>4</v>
      </c>
      <c r="E463" s="7">
        <v>1</v>
      </c>
      <c r="F463" s="7">
        <v>1</v>
      </c>
      <c r="G463" s="7">
        <v>1</v>
      </c>
      <c r="H463" s="7">
        <v>0</v>
      </c>
      <c r="I463" s="7">
        <v>0</v>
      </c>
      <c r="J463" s="7">
        <v>0</v>
      </c>
      <c r="K463" s="7">
        <v>0</v>
      </c>
      <c r="L463" s="7">
        <v>3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1</v>
      </c>
      <c r="S463" s="7">
        <v>0</v>
      </c>
      <c r="T463" s="19">
        <f t="shared" si="40"/>
        <v>1</v>
      </c>
      <c r="U463" s="19">
        <f t="shared" si="41"/>
        <v>0.25</v>
      </c>
      <c r="V463" s="19">
        <f t="shared" si="42"/>
        <v>1.25</v>
      </c>
      <c r="W463" s="19">
        <f t="shared" si="43"/>
        <v>0.25</v>
      </c>
    </row>
    <row r="464" spans="1:23" x14ac:dyDescent="0.25">
      <c r="A464" s="7">
        <v>2010</v>
      </c>
      <c r="B464" s="7">
        <v>2</v>
      </c>
      <c r="C464" s="7">
        <v>7</v>
      </c>
      <c r="D464" s="7">
        <v>5</v>
      </c>
      <c r="E464" s="7">
        <v>1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1</v>
      </c>
      <c r="M464" s="7">
        <v>0</v>
      </c>
      <c r="N464" s="7">
        <v>4</v>
      </c>
      <c r="O464" s="7">
        <v>1</v>
      </c>
      <c r="P464" s="7">
        <v>0</v>
      </c>
      <c r="Q464" s="7">
        <v>0</v>
      </c>
      <c r="R464" s="7">
        <v>0</v>
      </c>
      <c r="S464" s="7">
        <v>0</v>
      </c>
      <c r="T464" s="19">
        <f t="shared" si="40"/>
        <v>0.33333333333333331</v>
      </c>
      <c r="U464" s="19">
        <f t="shared" si="41"/>
        <v>0</v>
      </c>
      <c r="V464" s="19">
        <f t="shared" si="42"/>
        <v>0.33333333333333331</v>
      </c>
      <c r="W464" s="19">
        <f t="shared" si="43"/>
        <v>0</v>
      </c>
    </row>
    <row r="465" spans="1:23" x14ac:dyDescent="0.25">
      <c r="A465" s="10" t="s">
        <v>23</v>
      </c>
      <c r="B465" s="7">
        <v>42</v>
      </c>
      <c r="C465" s="7">
        <v>57</v>
      </c>
      <c r="D465" s="7">
        <v>42</v>
      </c>
      <c r="E465" s="7">
        <v>6</v>
      </c>
      <c r="F465" s="7">
        <v>8</v>
      </c>
      <c r="G465" s="7">
        <v>7</v>
      </c>
      <c r="H465" s="7">
        <v>1</v>
      </c>
      <c r="I465" s="7">
        <v>0</v>
      </c>
      <c r="J465" s="7">
        <v>0</v>
      </c>
      <c r="K465" s="7">
        <v>4</v>
      </c>
      <c r="L465" s="7">
        <v>9</v>
      </c>
      <c r="M465" s="7">
        <v>3</v>
      </c>
      <c r="N465" s="7">
        <v>21</v>
      </c>
      <c r="O465" s="7">
        <v>3</v>
      </c>
      <c r="P465" s="7">
        <v>1</v>
      </c>
      <c r="Q465" s="7">
        <v>1</v>
      </c>
      <c r="R465" s="7">
        <v>1</v>
      </c>
      <c r="S465" s="7">
        <v>1</v>
      </c>
      <c r="T465" s="19">
        <f t="shared" si="40"/>
        <v>0.41666666666666669</v>
      </c>
      <c r="U465" s="19">
        <f t="shared" si="41"/>
        <v>0.21428571428571427</v>
      </c>
      <c r="V465" s="19">
        <f t="shared" si="42"/>
        <v>0.63095238095238093</v>
      </c>
      <c r="W465" s="19">
        <f t="shared" si="43"/>
        <v>0.19047619047619047</v>
      </c>
    </row>
    <row r="466" spans="1:23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9"/>
      <c r="U466" s="19"/>
      <c r="V466" s="19"/>
      <c r="W466" s="19"/>
    </row>
    <row r="467" spans="1:23" ht="15.75" x14ac:dyDescent="0.25">
      <c r="A467" s="9" t="s">
        <v>144</v>
      </c>
      <c r="B467" s="10" t="s">
        <v>0</v>
      </c>
      <c r="C467" s="10" t="s">
        <v>1</v>
      </c>
      <c r="D467" s="10" t="s">
        <v>2</v>
      </c>
      <c r="E467" s="10" t="s">
        <v>3</v>
      </c>
      <c r="F467" s="10" t="s">
        <v>4</v>
      </c>
      <c r="G467" s="10" t="s">
        <v>5</v>
      </c>
      <c r="H467" s="10" t="s">
        <v>6</v>
      </c>
      <c r="I467" s="10" t="s">
        <v>7</v>
      </c>
      <c r="J467" s="10" t="s">
        <v>8</v>
      </c>
      <c r="K467" s="10" t="s">
        <v>9</v>
      </c>
      <c r="L467" s="10" t="s">
        <v>10</v>
      </c>
      <c r="M467" s="10" t="s">
        <v>11</v>
      </c>
      <c r="N467" s="10" t="s">
        <v>12</v>
      </c>
      <c r="O467" s="10" t="s">
        <v>13</v>
      </c>
      <c r="P467" s="10" t="s">
        <v>14</v>
      </c>
      <c r="Q467" s="10" t="s">
        <v>15</v>
      </c>
      <c r="R467" s="10" t="s">
        <v>16</v>
      </c>
      <c r="S467" s="10" t="s">
        <v>17</v>
      </c>
      <c r="T467" s="19" t="s">
        <v>18</v>
      </c>
      <c r="U467" s="19" t="s">
        <v>19</v>
      </c>
      <c r="V467" s="19" t="s">
        <v>20</v>
      </c>
      <c r="W467" s="19" t="s">
        <v>21</v>
      </c>
    </row>
    <row r="468" spans="1:23" x14ac:dyDescent="0.25">
      <c r="A468" s="7">
        <v>2005</v>
      </c>
      <c r="B468" s="7">
        <v>5</v>
      </c>
      <c r="C468" s="7">
        <v>11</v>
      </c>
      <c r="D468" s="7">
        <v>8</v>
      </c>
      <c r="E468" s="7">
        <v>0</v>
      </c>
      <c r="F468" s="7">
        <v>3</v>
      </c>
      <c r="G468" s="7">
        <v>3</v>
      </c>
      <c r="H468" s="7">
        <v>0</v>
      </c>
      <c r="I468" s="7">
        <v>0</v>
      </c>
      <c r="J468" s="7">
        <v>0</v>
      </c>
      <c r="K468" s="7">
        <v>0</v>
      </c>
      <c r="L468" s="7">
        <v>2</v>
      </c>
      <c r="M468" s="7">
        <v>1</v>
      </c>
      <c r="N468" s="7">
        <v>4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19">
        <f>(F468+O468+L468)/(D468+O468+M468)</f>
        <v>0.55555555555555558</v>
      </c>
      <c r="U468" s="19">
        <f>(G468+H468*2+I468*3+J468*4)/D468</f>
        <v>0.375</v>
      </c>
      <c r="V468" s="19">
        <f>T468+U468</f>
        <v>0.93055555555555558</v>
      </c>
      <c r="W468" s="19">
        <f>F468/D468</f>
        <v>0.375</v>
      </c>
    </row>
    <row r="469" spans="1:23" x14ac:dyDescent="0.25">
      <c r="A469" s="10" t="s">
        <v>23</v>
      </c>
      <c r="B469" s="7">
        <v>5</v>
      </c>
      <c r="C469" s="7">
        <v>11</v>
      </c>
      <c r="D469" s="7">
        <v>8</v>
      </c>
      <c r="E469" s="7">
        <v>0</v>
      </c>
      <c r="F469" s="7">
        <v>3</v>
      </c>
      <c r="G469" s="7">
        <v>3</v>
      </c>
      <c r="H469" s="7">
        <v>0</v>
      </c>
      <c r="I469" s="7">
        <v>0</v>
      </c>
      <c r="J469" s="7">
        <v>0</v>
      </c>
      <c r="K469" s="7">
        <v>0</v>
      </c>
      <c r="L469" s="7">
        <v>2</v>
      </c>
      <c r="M469" s="7">
        <v>1</v>
      </c>
      <c r="N469" s="7">
        <v>4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19">
        <f>(F469+O469+L469)/(D469+O469+M469)</f>
        <v>0.55555555555555558</v>
      </c>
      <c r="U469" s="19">
        <f>(G469+H469*2+I469*3+J469*4)/D469</f>
        <v>0.375</v>
      </c>
      <c r="V469" s="19">
        <f>T469+U469</f>
        <v>0.93055555555555558</v>
      </c>
      <c r="W469" s="19">
        <f>F469/D469</f>
        <v>0.375</v>
      </c>
    </row>
    <row r="470" spans="1:23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9"/>
      <c r="U470" s="19"/>
      <c r="V470" s="19"/>
      <c r="W470" s="19"/>
    </row>
    <row r="471" spans="1:23" ht="15.75" x14ac:dyDescent="0.25">
      <c r="A471" s="9" t="s">
        <v>24</v>
      </c>
      <c r="B471" s="10" t="s">
        <v>0</v>
      </c>
      <c r="C471" s="10" t="s">
        <v>1</v>
      </c>
      <c r="D471" s="10" t="s">
        <v>2</v>
      </c>
      <c r="E471" s="10" t="s">
        <v>3</v>
      </c>
      <c r="F471" s="10" t="s">
        <v>4</v>
      </c>
      <c r="G471" s="10" t="s">
        <v>5</v>
      </c>
      <c r="H471" s="10" t="s">
        <v>6</v>
      </c>
      <c r="I471" s="10" t="s">
        <v>7</v>
      </c>
      <c r="J471" s="10" t="s">
        <v>8</v>
      </c>
      <c r="K471" s="10" t="s">
        <v>9</v>
      </c>
      <c r="L471" s="10" t="s">
        <v>10</v>
      </c>
      <c r="M471" s="10" t="s">
        <v>11</v>
      </c>
      <c r="N471" s="10" t="s">
        <v>12</v>
      </c>
      <c r="O471" s="10" t="s">
        <v>13</v>
      </c>
      <c r="P471" s="10" t="s">
        <v>14</v>
      </c>
      <c r="Q471" s="10" t="s">
        <v>15</v>
      </c>
      <c r="R471" s="10" t="s">
        <v>16</v>
      </c>
      <c r="S471" s="10" t="s">
        <v>17</v>
      </c>
      <c r="T471" s="19" t="s">
        <v>18</v>
      </c>
      <c r="U471" s="19" t="s">
        <v>19</v>
      </c>
      <c r="V471" s="19" t="s">
        <v>20</v>
      </c>
      <c r="W471" s="19" t="s">
        <v>21</v>
      </c>
    </row>
    <row r="472" spans="1:23" x14ac:dyDescent="0.25">
      <c r="A472" s="7">
        <v>2004</v>
      </c>
      <c r="B472" s="12">
        <v>24</v>
      </c>
      <c r="C472" s="12">
        <v>59</v>
      </c>
      <c r="D472" s="12">
        <v>59</v>
      </c>
      <c r="E472" s="12"/>
      <c r="F472" s="12">
        <v>7</v>
      </c>
      <c r="G472" s="12">
        <v>7</v>
      </c>
      <c r="T472" s="19">
        <f>(F472+O472+L472)/(D472+O472+M472)</f>
        <v>0.11864406779661017</v>
      </c>
      <c r="U472" s="19">
        <f>(G472+H472*2+I472*3+J472*4)/D472</f>
        <v>0.11864406779661017</v>
      </c>
      <c r="V472" s="19">
        <f>T472+U472</f>
        <v>0.23728813559322035</v>
      </c>
      <c r="W472" s="19">
        <f>F472/D472</f>
        <v>0.11864406779661017</v>
      </c>
    </row>
    <row r="473" spans="1:23" x14ac:dyDescent="0.25">
      <c r="A473" s="7">
        <v>2005</v>
      </c>
      <c r="B473" s="7">
        <v>19</v>
      </c>
      <c r="C473" s="7">
        <v>57</v>
      </c>
      <c r="D473" s="7">
        <v>46</v>
      </c>
      <c r="E473" s="7">
        <v>8</v>
      </c>
      <c r="F473" s="7">
        <v>5</v>
      </c>
      <c r="G473" s="7">
        <v>0</v>
      </c>
      <c r="H473" s="7">
        <v>4</v>
      </c>
      <c r="I473" s="7">
        <v>1</v>
      </c>
      <c r="J473" s="7">
        <v>0</v>
      </c>
      <c r="K473" s="7">
        <v>4</v>
      </c>
      <c r="L473" s="7">
        <v>8</v>
      </c>
      <c r="M473" s="7">
        <v>1</v>
      </c>
      <c r="N473" s="7">
        <v>11</v>
      </c>
      <c r="O473" s="7">
        <v>2</v>
      </c>
      <c r="P473" s="7">
        <v>0</v>
      </c>
      <c r="Q473" s="7">
        <v>1</v>
      </c>
      <c r="R473" s="7">
        <v>1</v>
      </c>
      <c r="S473" s="7">
        <v>0</v>
      </c>
      <c r="T473" s="19">
        <f>(F473+O473+L473)/(D473+O473+M473)</f>
        <v>0.30612244897959184</v>
      </c>
      <c r="U473" s="19">
        <f>(G473+H473*2+I473*3+J473*4)/D473</f>
        <v>0.2391304347826087</v>
      </c>
      <c r="V473" s="19">
        <f>T473+U473</f>
        <v>0.5452528837622006</v>
      </c>
      <c r="W473" s="19">
        <f>F473/D473</f>
        <v>0.10869565217391304</v>
      </c>
    </row>
    <row r="474" spans="1:23" x14ac:dyDescent="0.25">
      <c r="A474" s="7">
        <v>2006</v>
      </c>
      <c r="B474" s="7">
        <v>12</v>
      </c>
      <c r="C474" s="7">
        <v>32</v>
      </c>
      <c r="D474" s="7">
        <v>26</v>
      </c>
      <c r="E474" s="7">
        <v>3</v>
      </c>
      <c r="F474" s="7">
        <v>5</v>
      </c>
      <c r="G474" s="7">
        <v>4</v>
      </c>
      <c r="H474" s="7">
        <v>1</v>
      </c>
      <c r="I474" s="7">
        <v>0</v>
      </c>
      <c r="J474" s="7">
        <v>0</v>
      </c>
      <c r="K474" s="7">
        <v>2</v>
      </c>
      <c r="L474" s="7">
        <v>3</v>
      </c>
      <c r="M474" s="7">
        <v>1</v>
      </c>
      <c r="N474" s="7">
        <v>7</v>
      </c>
      <c r="O474" s="7">
        <v>2</v>
      </c>
      <c r="P474" s="7">
        <v>0</v>
      </c>
      <c r="Q474" s="7">
        <v>2</v>
      </c>
      <c r="R474" s="7">
        <v>3</v>
      </c>
      <c r="S474" s="7">
        <v>0</v>
      </c>
      <c r="T474" s="19">
        <f>(F474+O474+L474)/(D474+O474+M474)</f>
        <v>0.34482758620689657</v>
      </c>
      <c r="U474" s="19">
        <f>(G474+H474*2+I474*3+J474*4)/D474</f>
        <v>0.23076923076923078</v>
      </c>
      <c r="V474" s="19">
        <f>T474+U474</f>
        <v>0.57559681697612741</v>
      </c>
      <c r="W474" s="19">
        <f>F474/D474</f>
        <v>0.19230769230769232</v>
      </c>
    </row>
    <row r="475" spans="1:23" x14ac:dyDescent="0.25">
      <c r="A475" s="23" t="s">
        <v>23</v>
      </c>
      <c r="B475" s="12">
        <v>55</v>
      </c>
      <c r="C475" s="12">
        <v>148</v>
      </c>
      <c r="D475" s="12">
        <v>131</v>
      </c>
      <c r="E475" s="12">
        <v>11</v>
      </c>
      <c r="F475" s="12">
        <v>17</v>
      </c>
      <c r="G475" s="12">
        <v>11</v>
      </c>
      <c r="H475" s="12">
        <v>5</v>
      </c>
      <c r="I475" s="12">
        <v>1</v>
      </c>
      <c r="J475" s="12">
        <v>0</v>
      </c>
      <c r="K475" s="12">
        <v>6</v>
      </c>
      <c r="L475" s="12">
        <v>11</v>
      </c>
      <c r="M475" s="12">
        <v>2</v>
      </c>
      <c r="N475" s="12">
        <v>18</v>
      </c>
      <c r="O475" s="12">
        <v>4</v>
      </c>
      <c r="P475" s="12">
        <v>0</v>
      </c>
      <c r="Q475" s="12">
        <v>3</v>
      </c>
      <c r="R475" s="12">
        <v>4</v>
      </c>
      <c r="S475" s="12">
        <v>0</v>
      </c>
      <c r="T475" s="19">
        <f>(F475+O475+L475)/(D475+O475+M475)</f>
        <v>0.23357664233576642</v>
      </c>
      <c r="U475" s="19">
        <f>(G475+H475*2+I475*3+J475*4)/D475</f>
        <v>0.18320610687022901</v>
      </c>
      <c r="V475" s="19">
        <f>T475+U475</f>
        <v>0.41678274920599545</v>
      </c>
      <c r="W475" s="19">
        <f>F475/D475</f>
        <v>0.12977099236641221</v>
      </c>
    </row>
    <row r="476" spans="1:23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9"/>
      <c r="U476" s="19"/>
      <c r="V476" s="19"/>
      <c r="W476" s="19"/>
    </row>
    <row r="477" spans="1:23" ht="15.75" x14ac:dyDescent="0.25">
      <c r="A477" s="9" t="s">
        <v>57</v>
      </c>
      <c r="B477" s="10" t="s">
        <v>0</v>
      </c>
      <c r="C477" s="10" t="s">
        <v>1</v>
      </c>
      <c r="D477" s="10" t="s">
        <v>2</v>
      </c>
      <c r="E477" s="10" t="s">
        <v>3</v>
      </c>
      <c r="F477" s="10" t="s">
        <v>4</v>
      </c>
      <c r="G477" s="10" t="s">
        <v>5</v>
      </c>
      <c r="H477" s="10" t="s">
        <v>6</v>
      </c>
      <c r="I477" s="10" t="s">
        <v>7</v>
      </c>
      <c r="J477" s="10" t="s">
        <v>8</v>
      </c>
      <c r="K477" s="10" t="s">
        <v>9</v>
      </c>
      <c r="L477" s="10" t="s">
        <v>10</v>
      </c>
      <c r="M477" s="10" t="s">
        <v>11</v>
      </c>
      <c r="N477" s="10" t="s">
        <v>12</v>
      </c>
      <c r="O477" s="10" t="s">
        <v>13</v>
      </c>
      <c r="P477" s="10" t="s">
        <v>14</v>
      </c>
      <c r="Q477" s="10" t="s">
        <v>15</v>
      </c>
      <c r="R477" s="10" t="s">
        <v>16</v>
      </c>
      <c r="S477" s="10" t="s">
        <v>17</v>
      </c>
      <c r="T477" s="19" t="s">
        <v>18</v>
      </c>
      <c r="U477" s="19" t="s">
        <v>19</v>
      </c>
      <c r="V477" s="19" t="s">
        <v>20</v>
      </c>
      <c r="W477" s="19" t="s">
        <v>21</v>
      </c>
    </row>
    <row r="478" spans="1:23" x14ac:dyDescent="0.25">
      <c r="A478" s="7">
        <v>2006</v>
      </c>
      <c r="B478" s="7">
        <v>9</v>
      </c>
      <c r="C478" s="7">
        <v>9</v>
      </c>
      <c r="D478" s="7">
        <v>9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4</v>
      </c>
      <c r="O478" s="7">
        <v>0</v>
      </c>
      <c r="P478" s="7">
        <v>0</v>
      </c>
      <c r="Q478" s="7">
        <v>1</v>
      </c>
      <c r="R478" s="7">
        <v>1</v>
      </c>
      <c r="S478" s="7">
        <v>0</v>
      </c>
      <c r="T478" s="19">
        <f>(F478+O478+L478)/(D478+O478+M478)</f>
        <v>0</v>
      </c>
      <c r="U478" s="19">
        <f>(G478+H478*2+I478*3+J478*4)/D478</f>
        <v>0</v>
      </c>
      <c r="V478" s="19">
        <f>T478+U478</f>
        <v>0</v>
      </c>
      <c r="W478" s="19">
        <f>F478/D478</f>
        <v>0</v>
      </c>
    </row>
    <row r="479" spans="1:23" x14ac:dyDescent="0.25">
      <c r="A479" s="10" t="s">
        <v>23</v>
      </c>
      <c r="B479" s="7">
        <v>9</v>
      </c>
      <c r="C479" s="7">
        <v>9</v>
      </c>
      <c r="D479" s="7">
        <v>9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4</v>
      </c>
      <c r="O479" s="7">
        <v>0</v>
      </c>
      <c r="P479" s="7">
        <v>0</v>
      </c>
      <c r="Q479" s="7">
        <v>1</v>
      </c>
      <c r="R479" s="7">
        <v>1</v>
      </c>
      <c r="S479" s="7">
        <v>0</v>
      </c>
      <c r="T479" s="19">
        <f>(F479+O479+L479)/(D479+O479+M479)</f>
        <v>0</v>
      </c>
      <c r="U479" s="19">
        <f>(G479+H479*2+I479*3+J479*4)/D479</f>
        <v>0</v>
      </c>
      <c r="V479" s="19">
        <f>T479+U479</f>
        <v>0</v>
      </c>
      <c r="W479" s="19">
        <f>F479/D479</f>
        <v>0</v>
      </c>
    </row>
    <row r="480" spans="1:23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9"/>
      <c r="U480" s="19"/>
      <c r="V480" s="19"/>
      <c r="W480" s="19"/>
    </row>
    <row r="481" spans="1:23" ht="15.75" x14ac:dyDescent="0.25">
      <c r="A481" s="9" t="s">
        <v>76</v>
      </c>
      <c r="B481" s="10" t="s">
        <v>0</v>
      </c>
      <c r="C481" s="10" t="s">
        <v>1</v>
      </c>
      <c r="D481" s="10" t="s">
        <v>2</v>
      </c>
      <c r="E481" s="10" t="s">
        <v>3</v>
      </c>
      <c r="F481" s="10" t="s">
        <v>4</v>
      </c>
      <c r="G481" s="10" t="s">
        <v>5</v>
      </c>
      <c r="H481" s="10" t="s">
        <v>6</v>
      </c>
      <c r="I481" s="10" t="s">
        <v>7</v>
      </c>
      <c r="J481" s="10" t="s">
        <v>8</v>
      </c>
      <c r="K481" s="10" t="s">
        <v>9</v>
      </c>
      <c r="L481" s="10" t="s">
        <v>10</v>
      </c>
      <c r="M481" s="10" t="s">
        <v>11</v>
      </c>
      <c r="N481" s="10" t="s">
        <v>12</v>
      </c>
      <c r="O481" s="10" t="s">
        <v>13</v>
      </c>
      <c r="P481" s="10" t="s">
        <v>14</v>
      </c>
      <c r="Q481" s="10" t="s">
        <v>15</v>
      </c>
      <c r="R481" s="10" t="s">
        <v>16</v>
      </c>
      <c r="S481" s="10" t="s">
        <v>17</v>
      </c>
      <c r="T481" s="19" t="s">
        <v>18</v>
      </c>
      <c r="U481" s="19" t="s">
        <v>19</v>
      </c>
      <c r="V481" s="19" t="s">
        <v>20</v>
      </c>
      <c r="W481" s="19" t="s">
        <v>21</v>
      </c>
    </row>
    <row r="482" spans="1:23" x14ac:dyDescent="0.25">
      <c r="A482" s="7">
        <v>2012</v>
      </c>
      <c r="B482" s="7">
        <v>8</v>
      </c>
      <c r="C482" s="7">
        <v>31</v>
      </c>
      <c r="D482" s="7">
        <v>28</v>
      </c>
      <c r="E482" s="7">
        <v>5</v>
      </c>
      <c r="F482" s="7">
        <v>11</v>
      </c>
      <c r="G482" s="7">
        <v>7</v>
      </c>
      <c r="H482" s="7">
        <v>2</v>
      </c>
      <c r="I482" s="7">
        <v>0</v>
      </c>
      <c r="J482" s="7">
        <v>2</v>
      </c>
      <c r="K482" s="7">
        <v>7</v>
      </c>
      <c r="L482" s="7">
        <v>3</v>
      </c>
      <c r="M482" s="7">
        <v>0</v>
      </c>
      <c r="N482" s="7">
        <v>10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19">
        <f t="shared" ref="T482:T490" si="44">(F482+O482+L482)/(D482+O482+M482)</f>
        <v>0.5</v>
      </c>
      <c r="U482" s="19">
        <f t="shared" ref="U482:U490" si="45">(G482+H482*2+I482*3+J482*4)/D482</f>
        <v>0.6785714285714286</v>
      </c>
      <c r="V482" s="19">
        <f t="shared" ref="V482:V490" si="46">T482+U482</f>
        <v>1.1785714285714286</v>
      </c>
      <c r="W482" s="19">
        <f t="shared" ref="W482:W490" si="47">F482/D482</f>
        <v>0.39285714285714285</v>
      </c>
    </row>
    <row r="483" spans="1:23" x14ac:dyDescent="0.25">
      <c r="A483" s="7">
        <v>2014</v>
      </c>
      <c r="B483" s="7">
        <v>12</v>
      </c>
      <c r="C483" s="7">
        <v>49</v>
      </c>
      <c r="D483" s="7">
        <v>48</v>
      </c>
      <c r="E483" s="7">
        <v>6</v>
      </c>
      <c r="F483" s="7">
        <v>14</v>
      </c>
      <c r="G483" s="7">
        <v>11</v>
      </c>
      <c r="H483" s="7">
        <v>0</v>
      </c>
      <c r="I483" s="7">
        <v>0</v>
      </c>
      <c r="J483" s="7">
        <v>3</v>
      </c>
      <c r="K483" s="7">
        <v>7</v>
      </c>
      <c r="L483" s="7">
        <v>0</v>
      </c>
      <c r="M483" s="7">
        <v>0</v>
      </c>
      <c r="N483" s="7">
        <v>8</v>
      </c>
      <c r="O483" s="7">
        <v>1</v>
      </c>
      <c r="P483" s="7">
        <v>0</v>
      </c>
      <c r="Q483" s="7">
        <v>1</v>
      </c>
      <c r="R483" s="7">
        <v>0</v>
      </c>
      <c r="S483" s="7">
        <v>0</v>
      </c>
      <c r="T483" s="19">
        <f t="shared" si="44"/>
        <v>0.30612244897959184</v>
      </c>
      <c r="U483" s="19">
        <f t="shared" si="45"/>
        <v>0.47916666666666669</v>
      </c>
      <c r="V483" s="19">
        <f t="shared" si="46"/>
        <v>0.78528911564625847</v>
      </c>
      <c r="W483" s="19">
        <f t="shared" si="47"/>
        <v>0.29166666666666669</v>
      </c>
    </row>
    <row r="484" spans="1:23" x14ac:dyDescent="0.25">
      <c r="A484" s="7">
        <v>2015</v>
      </c>
      <c r="B484" s="7">
        <v>34</v>
      </c>
      <c r="C484" s="7">
        <v>130</v>
      </c>
      <c r="D484" s="7">
        <v>118</v>
      </c>
      <c r="E484" s="7">
        <v>20</v>
      </c>
      <c r="F484" s="7">
        <v>47</v>
      </c>
      <c r="G484" s="7">
        <v>31</v>
      </c>
      <c r="H484" s="7">
        <v>7</v>
      </c>
      <c r="I484" s="7">
        <v>0</v>
      </c>
      <c r="J484" s="53">
        <v>9</v>
      </c>
      <c r="K484" s="7">
        <v>38</v>
      </c>
      <c r="L484" s="7">
        <v>4</v>
      </c>
      <c r="M484" s="7">
        <v>0</v>
      </c>
      <c r="N484" s="7">
        <v>19</v>
      </c>
      <c r="O484" s="53">
        <v>8</v>
      </c>
      <c r="P484" s="7">
        <v>0</v>
      </c>
      <c r="Q484" s="7">
        <v>0</v>
      </c>
      <c r="R484" s="7">
        <v>0</v>
      </c>
      <c r="S484" s="7">
        <v>0</v>
      </c>
      <c r="T484" s="19">
        <f t="shared" si="44"/>
        <v>0.46825396825396826</v>
      </c>
      <c r="U484" s="52">
        <f t="shared" si="45"/>
        <v>0.68644067796610164</v>
      </c>
      <c r="V484" s="52">
        <f t="shared" si="46"/>
        <v>1.15469464622007</v>
      </c>
      <c r="W484" s="52">
        <f t="shared" si="47"/>
        <v>0.39830508474576271</v>
      </c>
    </row>
    <row r="485" spans="1:23" x14ac:dyDescent="0.25">
      <c r="A485" s="7">
        <v>2016</v>
      </c>
      <c r="B485" s="7">
        <v>30</v>
      </c>
      <c r="C485" s="7">
        <v>111</v>
      </c>
      <c r="D485" s="7">
        <v>94</v>
      </c>
      <c r="E485" s="53">
        <v>26</v>
      </c>
      <c r="F485" s="7">
        <v>28</v>
      </c>
      <c r="G485" s="7">
        <v>15</v>
      </c>
      <c r="H485" s="7">
        <v>7</v>
      </c>
      <c r="I485" s="7">
        <v>0</v>
      </c>
      <c r="J485" s="53">
        <v>6</v>
      </c>
      <c r="K485" s="7">
        <v>20</v>
      </c>
      <c r="L485" s="7">
        <v>13</v>
      </c>
      <c r="M485" s="7">
        <v>2</v>
      </c>
      <c r="N485" s="7">
        <v>20</v>
      </c>
      <c r="O485" s="7">
        <v>2</v>
      </c>
      <c r="P485" s="7">
        <v>0</v>
      </c>
      <c r="Q485" s="7">
        <v>0</v>
      </c>
      <c r="R485" s="7">
        <v>2</v>
      </c>
      <c r="S485" s="7">
        <v>0</v>
      </c>
      <c r="T485" s="19">
        <f t="shared" si="44"/>
        <v>0.43877551020408162</v>
      </c>
      <c r="U485" s="19">
        <f t="shared" si="45"/>
        <v>0.56382978723404253</v>
      </c>
      <c r="V485" s="19">
        <f t="shared" si="46"/>
        <v>1.0026052974381241</v>
      </c>
      <c r="W485" s="19">
        <f t="shared" si="47"/>
        <v>0.2978723404255319</v>
      </c>
    </row>
    <row r="486" spans="1:23" x14ac:dyDescent="0.25">
      <c r="A486" s="7">
        <v>2017</v>
      </c>
      <c r="B486" s="7">
        <v>24</v>
      </c>
      <c r="C486" s="7">
        <v>106</v>
      </c>
      <c r="D486" s="7">
        <v>83</v>
      </c>
      <c r="E486" s="7">
        <v>23</v>
      </c>
      <c r="F486" s="7">
        <v>35</v>
      </c>
      <c r="G486" s="7">
        <v>16</v>
      </c>
      <c r="H486" s="53">
        <v>13</v>
      </c>
      <c r="I486" s="53">
        <v>1</v>
      </c>
      <c r="J486" s="53">
        <v>5</v>
      </c>
      <c r="K486" s="7">
        <v>35</v>
      </c>
      <c r="L486" s="7">
        <v>12</v>
      </c>
      <c r="M486" s="7">
        <v>0</v>
      </c>
      <c r="N486" s="7">
        <v>23</v>
      </c>
      <c r="O486" s="53">
        <v>10</v>
      </c>
      <c r="P486" s="7">
        <v>2</v>
      </c>
      <c r="Q486" s="7">
        <v>3</v>
      </c>
      <c r="R486" s="7">
        <v>2</v>
      </c>
      <c r="S486" s="7">
        <v>0</v>
      </c>
      <c r="T486" s="52">
        <f t="shared" si="44"/>
        <v>0.61290322580645162</v>
      </c>
      <c r="U486" s="52">
        <f t="shared" si="45"/>
        <v>0.7831325301204819</v>
      </c>
      <c r="V486" s="52">
        <f t="shared" si="46"/>
        <v>1.3960357559269334</v>
      </c>
      <c r="W486" s="52">
        <f t="shared" si="47"/>
        <v>0.42168674698795183</v>
      </c>
    </row>
    <row r="487" spans="1:23" x14ac:dyDescent="0.25">
      <c r="A487" s="7">
        <v>2018</v>
      </c>
      <c r="B487" s="7">
        <v>37</v>
      </c>
      <c r="C487" s="7">
        <v>139</v>
      </c>
      <c r="D487" s="7">
        <v>122</v>
      </c>
      <c r="E487" s="7">
        <v>19</v>
      </c>
      <c r="F487" s="7">
        <v>38</v>
      </c>
      <c r="G487" s="7">
        <v>25</v>
      </c>
      <c r="H487" s="7">
        <v>8</v>
      </c>
      <c r="I487" s="7">
        <v>0</v>
      </c>
      <c r="J487" s="53">
        <v>5</v>
      </c>
      <c r="K487" s="7">
        <v>26</v>
      </c>
      <c r="L487" s="7">
        <v>11</v>
      </c>
      <c r="M487" s="7">
        <v>1</v>
      </c>
      <c r="N487" s="7">
        <v>27</v>
      </c>
      <c r="O487" s="7">
        <v>4</v>
      </c>
      <c r="P487" s="7">
        <v>4</v>
      </c>
      <c r="Q487" s="53">
        <v>7</v>
      </c>
      <c r="R487" s="7">
        <v>1</v>
      </c>
      <c r="S487" s="7">
        <v>0</v>
      </c>
      <c r="T487" s="19">
        <f t="shared" si="44"/>
        <v>0.41732283464566927</v>
      </c>
      <c r="U487" s="19">
        <f t="shared" si="45"/>
        <v>0.5</v>
      </c>
      <c r="V487" s="19">
        <f t="shared" si="46"/>
        <v>0.91732283464566922</v>
      </c>
      <c r="W487" s="19">
        <f t="shared" si="47"/>
        <v>0.31147540983606559</v>
      </c>
    </row>
    <row r="488" spans="1:23" x14ac:dyDescent="0.25">
      <c r="A488" s="7">
        <v>2019</v>
      </c>
      <c r="B488" s="7">
        <v>40</v>
      </c>
      <c r="C488" s="7">
        <v>161</v>
      </c>
      <c r="D488" s="7">
        <v>137</v>
      </c>
      <c r="E488" s="7">
        <v>27</v>
      </c>
      <c r="F488" s="7">
        <v>57</v>
      </c>
      <c r="G488" s="7">
        <v>34</v>
      </c>
      <c r="H488" s="7">
        <v>13</v>
      </c>
      <c r="I488" s="7">
        <v>0</v>
      </c>
      <c r="J488" s="60">
        <v>10</v>
      </c>
      <c r="K488" s="7">
        <v>53</v>
      </c>
      <c r="L488" s="7">
        <v>17</v>
      </c>
      <c r="M488" s="7">
        <v>1</v>
      </c>
      <c r="N488" s="7">
        <v>18</v>
      </c>
      <c r="O488" s="7">
        <v>6</v>
      </c>
      <c r="P488" s="7">
        <v>6</v>
      </c>
      <c r="Q488" s="12">
        <v>4</v>
      </c>
      <c r="R488" s="7">
        <v>1</v>
      </c>
      <c r="S488" s="7">
        <v>0</v>
      </c>
      <c r="T488" s="19">
        <f t="shared" si="44"/>
        <v>0.55555555555555558</v>
      </c>
      <c r="U488" s="62">
        <f t="shared" si="45"/>
        <v>0.72992700729927007</v>
      </c>
      <c r="V488" s="62">
        <f t="shared" si="46"/>
        <v>1.2854825628548256</v>
      </c>
      <c r="W488" s="62">
        <f t="shared" si="47"/>
        <v>0.41605839416058393</v>
      </c>
    </row>
    <row r="489" spans="1:23" x14ac:dyDescent="0.25">
      <c r="A489" s="7">
        <v>2022</v>
      </c>
      <c r="B489" s="12">
        <v>29</v>
      </c>
      <c r="C489" s="12">
        <v>118</v>
      </c>
      <c r="D489" s="12">
        <v>98</v>
      </c>
      <c r="E489" s="12">
        <v>29</v>
      </c>
      <c r="F489" s="12">
        <v>37</v>
      </c>
      <c r="G489" s="12">
        <v>21</v>
      </c>
      <c r="H489" s="12">
        <f>8+1</f>
        <v>9</v>
      </c>
      <c r="I489" s="12">
        <v>0</v>
      </c>
      <c r="J489" s="12">
        <f>6+1</f>
        <v>7</v>
      </c>
      <c r="K489" s="12">
        <v>28</v>
      </c>
      <c r="L489" s="12">
        <v>13</v>
      </c>
      <c r="M489" s="12">
        <v>0</v>
      </c>
      <c r="N489" s="12">
        <v>20</v>
      </c>
      <c r="O489" s="12">
        <f>2+4</f>
        <v>6</v>
      </c>
      <c r="P489" s="12">
        <v>2</v>
      </c>
      <c r="Q489" s="12">
        <f>2+1</f>
        <v>3</v>
      </c>
      <c r="R489" s="12">
        <v>0</v>
      </c>
      <c r="S489" s="12">
        <v>0</v>
      </c>
      <c r="T489" s="19">
        <f t="shared" si="44"/>
        <v>0.53846153846153844</v>
      </c>
      <c r="U489" s="52">
        <f t="shared" si="45"/>
        <v>0.68367346938775508</v>
      </c>
      <c r="V489" s="52">
        <f t="shared" si="46"/>
        <v>1.2221350078492934</v>
      </c>
      <c r="W489" s="19">
        <f t="shared" si="47"/>
        <v>0.37755102040816324</v>
      </c>
    </row>
    <row r="490" spans="1:23" x14ac:dyDescent="0.25">
      <c r="A490" s="7">
        <v>2023</v>
      </c>
      <c r="B490" s="7">
        <v>30</v>
      </c>
      <c r="C490" s="7">
        <v>108</v>
      </c>
      <c r="D490" s="7">
        <v>94</v>
      </c>
      <c r="E490" s="7">
        <v>25</v>
      </c>
      <c r="F490" s="7">
        <v>40</v>
      </c>
      <c r="G490" s="7">
        <v>26</v>
      </c>
      <c r="H490" s="7">
        <v>8</v>
      </c>
      <c r="I490" s="7">
        <v>0</v>
      </c>
      <c r="J490" s="53">
        <v>6</v>
      </c>
      <c r="K490" s="53">
        <v>34</v>
      </c>
      <c r="L490" s="7">
        <v>16</v>
      </c>
      <c r="M490" s="7">
        <v>2</v>
      </c>
      <c r="N490" s="7">
        <v>15</v>
      </c>
      <c r="O490" s="7">
        <v>4</v>
      </c>
      <c r="P490" s="7">
        <v>1</v>
      </c>
      <c r="Q490" s="7">
        <v>0</v>
      </c>
      <c r="R490" s="7">
        <v>0</v>
      </c>
      <c r="S490" s="7">
        <v>1</v>
      </c>
      <c r="T490" s="19">
        <f t="shared" si="44"/>
        <v>0.6</v>
      </c>
      <c r="U490" s="19">
        <f t="shared" si="45"/>
        <v>0.7021276595744681</v>
      </c>
      <c r="V490" s="52">
        <f t="shared" si="46"/>
        <v>1.302127659574468</v>
      </c>
      <c r="W490" s="19">
        <f t="shared" si="47"/>
        <v>0.42553191489361702</v>
      </c>
    </row>
    <row r="491" spans="1:23" x14ac:dyDescent="0.25">
      <c r="A491" s="23" t="s">
        <v>23</v>
      </c>
      <c r="B491" s="12">
        <v>244</v>
      </c>
      <c r="C491" s="12">
        <v>953</v>
      </c>
      <c r="D491" s="12">
        <v>822</v>
      </c>
      <c r="E491" s="12">
        <v>180</v>
      </c>
      <c r="F491" s="12">
        <v>307</v>
      </c>
      <c r="G491" s="12">
        <v>186</v>
      </c>
      <c r="H491" s="12">
        <v>67</v>
      </c>
      <c r="I491" s="12">
        <v>1</v>
      </c>
      <c r="J491" s="59">
        <v>53</v>
      </c>
      <c r="K491" s="12">
        <v>248</v>
      </c>
      <c r="L491" s="12">
        <v>89</v>
      </c>
      <c r="M491" s="12">
        <v>6</v>
      </c>
      <c r="N491" s="12">
        <v>160</v>
      </c>
      <c r="O491" s="12">
        <v>41</v>
      </c>
      <c r="P491" s="12">
        <v>15</v>
      </c>
      <c r="Q491" s="12">
        <v>18</v>
      </c>
      <c r="R491" s="12">
        <v>6</v>
      </c>
      <c r="S491" s="12">
        <v>1</v>
      </c>
      <c r="T491" s="19">
        <v>0.50287686996547754</v>
      </c>
      <c r="U491" s="54">
        <v>0.65085158150851585</v>
      </c>
      <c r="V491" s="19">
        <v>1.1537284514739934</v>
      </c>
      <c r="W491" s="19">
        <v>0.37347931873479318</v>
      </c>
    </row>
    <row r="492" spans="1:23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.75" x14ac:dyDescent="0.25">
      <c r="A493" s="9" t="s">
        <v>121</v>
      </c>
      <c r="B493" s="10" t="s">
        <v>0</v>
      </c>
      <c r="C493" s="10" t="s">
        <v>1</v>
      </c>
      <c r="D493" s="10" t="s">
        <v>2</v>
      </c>
      <c r="E493" s="10" t="s">
        <v>3</v>
      </c>
      <c r="F493" s="10" t="s">
        <v>4</v>
      </c>
      <c r="G493" s="10" t="s">
        <v>5</v>
      </c>
      <c r="H493" s="10" t="s">
        <v>6</v>
      </c>
      <c r="I493" s="10" t="s">
        <v>7</v>
      </c>
      <c r="J493" s="10" t="s">
        <v>8</v>
      </c>
      <c r="K493" s="10" t="s">
        <v>9</v>
      </c>
      <c r="L493" s="10" t="s">
        <v>10</v>
      </c>
      <c r="M493" s="10" t="s">
        <v>11</v>
      </c>
      <c r="N493" s="10" t="s">
        <v>12</v>
      </c>
      <c r="O493" s="10" t="s">
        <v>13</v>
      </c>
      <c r="P493" s="10" t="s">
        <v>14</v>
      </c>
      <c r="Q493" s="10" t="s">
        <v>15</v>
      </c>
      <c r="R493" s="10" t="s">
        <v>16</v>
      </c>
      <c r="S493" s="10" t="s">
        <v>17</v>
      </c>
      <c r="T493" s="19" t="s">
        <v>18</v>
      </c>
      <c r="U493" s="19" t="s">
        <v>19</v>
      </c>
      <c r="V493" s="19" t="s">
        <v>20</v>
      </c>
      <c r="W493" s="19" t="s">
        <v>21</v>
      </c>
    </row>
    <row r="494" spans="1:23" x14ac:dyDescent="0.25">
      <c r="A494" s="7">
        <v>2005</v>
      </c>
      <c r="B494" s="7">
        <v>8</v>
      </c>
      <c r="C494" s="7">
        <v>1</v>
      </c>
      <c r="D494" s="7">
        <v>0</v>
      </c>
      <c r="E494" s="7">
        <v>1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1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19">
        <v>0</v>
      </c>
      <c r="U494" s="19">
        <v>0</v>
      </c>
      <c r="V494" s="19">
        <v>0</v>
      </c>
      <c r="W494" s="19">
        <v>0</v>
      </c>
    </row>
    <row r="495" spans="1:23" x14ac:dyDescent="0.25">
      <c r="A495" s="7">
        <v>2006</v>
      </c>
      <c r="B495" s="7">
        <v>13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19">
        <v>0</v>
      </c>
      <c r="U495" s="19">
        <v>0</v>
      </c>
      <c r="V495" s="19">
        <v>0</v>
      </c>
      <c r="W495" s="19">
        <v>0</v>
      </c>
    </row>
    <row r="496" spans="1:23" x14ac:dyDescent="0.25">
      <c r="A496" s="7">
        <v>2007</v>
      </c>
      <c r="B496" s="7">
        <v>8</v>
      </c>
      <c r="C496" s="7">
        <v>9</v>
      </c>
      <c r="D496" s="7">
        <v>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1</v>
      </c>
      <c r="N496" s="7">
        <v>3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19">
        <f>(F496+O496+L496)/(D496+O496+M496)</f>
        <v>0</v>
      </c>
      <c r="U496" s="19">
        <f>(G496+H496*2+I496*3+J496*4)/D496</f>
        <v>0</v>
      </c>
      <c r="V496" s="19">
        <f>T496+U496</f>
        <v>0</v>
      </c>
      <c r="W496" s="19">
        <f>F496/D496</f>
        <v>0</v>
      </c>
    </row>
    <row r="497" spans="1:23" x14ac:dyDescent="0.25">
      <c r="A497" s="7">
        <v>2008</v>
      </c>
      <c r="B497" s="7">
        <v>9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19">
        <v>0</v>
      </c>
      <c r="U497" s="19">
        <v>0</v>
      </c>
      <c r="V497" s="19">
        <v>0</v>
      </c>
      <c r="W497" s="19">
        <v>0</v>
      </c>
    </row>
    <row r="498" spans="1:23" x14ac:dyDescent="0.25">
      <c r="A498" s="10" t="s">
        <v>23</v>
      </c>
      <c r="B498" s="7">
        <v>38</v>
      </c>
      <c r="C498" s="7">
        <v>10</v>
      </c>
      <c r="D498" s="7">
        <v>8</v>
      </c>
      <c r="E498" s="7">
        <v>1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1</v>
      </c>
      <c r="M498" s="7">
        <v>1</v>
      </c>
      <c r="N498" s="7">
        <v>3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19">
        <f>(F498+O498+L498)/(D498+O498+M498)</f>
        <v>0.1111111111111111</v>
      </c>
      <c r="U498" s="19">
        <f>(G498+H498*2+I498*3+J498*4)/D498</f>
        <v>0</v>
      </c>
      <c r="V498" s="19">
        <f>T498+U498</f>
        <v>0.1111111111111111</v>
      </c>
      <c r="W498" s="19">
        <f>F498/D498</f>
        <v>0</v>
      </c>
    </row>
    <row r="499" spans="1:23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9"/>
      <c r="U499" s="19"/>
      <c r="V499" s="19"/>
      <c r="W499" s="19"/>
    </row>
    <row r="500" spans="1:23" ht="15.75" x14ac:dyDescent="0.25">
      <c r="A500" s="9" t="s">
        <v>171</v>
      </c>
      <c r="B500" s="10" t="s">
        <v>0</v>
      </c>
      <c r="C500" s="10" t="s">
        <v>1</v>
      </c>
      <c r="D500" s="10" t="s">
        <v>2</v>
      </c>
      <c r="E500" s="10" t="s">
        <v>3</v>
      </c>
      <c r="F500" s="10" t="s">
        <v>4</v>
      </c>
      <c r="G500" s="10" t="s">
        <v>5</v>
      </c>
      <c r="H500" s="10" t="s">
        <v>6</v>
      </c>
      <c r="I500" s="10" t="s">
        <v>7</v>
      </c>
      <c r="J500" s="10" t="s">
        <v>8</v>
      </c>
      <c r="K500" s="10" t="s">
        <v>9</v>
      </c>
      <c r="L500" s="10" t="s">
        <v>10</v>
      </c>
      <c r="M500" s="10" t="s">
        <v>11</v>
      </c>
      <c r="N500" s="10" t="s">
        <v>12</v>
      </c>
      <c r="O500" s="10" t="s">
        <v>13</v>
      </c>
      <c r="P500" s="10" t="s">
        <v>14</v>
      </c>
      <c r="Q500" s="10" t="s">
        <v>15</v>
      </c>
      <c r="R500" s="10" t="s">
        <v>16</v>
      </c>
      <c r="S500" s="10" t="s">
        <v>17</v>
      </c>
      <c r="T500" s="19" t="s">
        <v>18</v>
      </c>
      <c r="U500" s="19" t="s">
        <v>19</v>
      </c>
      <c r="V500" s="19" t="s">
        <v>20</v>
      </c>
      <c r="W500" s="19" t="s">
        <v>21</v>
      </c>
    </row>
    <row r="501" spans="1:23" x14ac:dyDescent="0.25">
      <c r="A501" s="7">
        <v>2012</v>
      </c>
      <c r="B501" s="7">
        <v>15</v>
      </c>
      <c r="C501" s="7">
        <v>51</v>
      </c>
      <c r="D501" s="7">
        <v>46</v>
      </c>
      <c r="E501" s="7">
        <v>6</v>
      </c>
      <c r="F501" s="7">
        <v>10</v>
      </c>
      <c r="G501" s="7">
        <v>7</v>
      </c>
      <c r="H501" s="7">
        <v>3</v>
      </c>
      <c r="I501" s="7">
        <v>0</v>
      </c>
      <c r="J501" s="7">
        <v>0</v>
      </c>
      <c r="K501" s="7">
        <v>6</v>
      </c>
      <c r="L501" s="7">
        <v>4</v>
      </c>
      <c r="M501" s="7">
        <v>1</v>
      </c>
      <c r="N501" s="7">
        <v>4</v>
      </c>
      <c r="O501" s="7">
        <v>0</v>
      </c>
      <c r="P501" s="7">
        <v>2</v>
      </c>
      <c r="Q501" s="7">
        <v>0</v>
      </c>
      <c r="R501" s="7">
        <v>2</v>
      </c>
      <c r="S501" s="7">
        <v>0</v>
      </c>
      <c r="T501" s="19">
        <f>(F501+O501+L501)/(D501+O501+M501)</f>
        <v>0.2978723404255319</v>
      </c>
      <c r="U501" s="19">
        <f>(G501+H501*2+I501*3+J501*4)/D501</f>
        <v>0.28260869565217389</v>
      </c>
      <c r="V501" s="19">
        <f>T501+U501</f>
        <v>0.58048103607770574</v>
      </c>
      <c r="W501" s="19">
        <f>F501/D501</f>
        <v>0.21739130434782608</v>
      </c>
    </row>
    <row r="502" spans="1:23" x14ac:dyDescent="0.25">
      <c r="A502" s="7">
        <v>2015</v>
      </c>
      <c r="B502" s="7">
        <v>2</v>
      </c>
      <c r="C502" s="7">
        <v>6</v>
      </c>
      <c r="D502" s="7">
        <v>6</v>
      </c>
      <c r="E502" s="7">
        <v>1</v>
      </c>
      <c r="F502" s="7">
        <v>1</v>
      </c>
      <c r="G502" s="7">
        <v>1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1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19">
        <f>(F502+O502+L502)/(D502+O502+M502)</f>
        <v>0.16666666666666666</v>
      </c>
      <c r="U502" s="19">
        <f>(G502+H502*2+I502*3+J502*4)/D502</f>
        <v>0.16666666666666666</v>
      </c>
      <c r="V502" s="19">
        <f>T502+U502</f>
        <v>0.33333333333333331</v>
      </c>
      <c r="W502" s="19">
        <f>F502/D502</f>
        <v>0.16666666666666666</v>
      </c>
    </row>
    <row r="503" spans="1:23" x14ac:dyDescent="0.25">
      <c r="A503" s="10" t="s">
        <v>23</v>
      </c>
      <c r="B503" s="7">
        <v>17</v>
      </c>
      <c r="C503" s="7">
        <v>57</v>
      </c>
      <c r="D503" s="7">
        <v>52</v>
      </c>
      <c r="E503" s="7">
        <v>7</v>
      </c>
      <c r="F503" s="7">
        <v>11</v>
      </c>
      <c r="G503" s="7">
        <v>8</v>
      </c>
      <c r="H503" s="7">
        <v>3</v>
      </c>
      <c r="I503" s="7">
        <v>0</v>
      </c>
      <c r="J503" s="7">
        <v>0</v>
      </c>
      <c r="K503" s="7">
        <v>6</v>
      </c>
      <c r="L503" s="7">
        <v>4</v>
      </c>
      <c r="M503" s="7">
        <v>1</v>
      </c>
      <c r="N503" s="7">
        <v>5</v>
      </c>
      <c r="O503" s="7">
        <v>0</v>
      </c>
      <c r="P503" s="7">
        <v>2</v>
      </c>
      <c r="Q503" s="7">
        <v>0</v>
      </c>
      <c r="R503" s="7">
        <v>2</v>
      </c>
      <c r="S503" s="7">
        <v>0</v>
      </c>
      <c r="T503" s="19">
        <f>(F503+O503+L503)/(D503+O503+M503)</f>
        <v>0.28301886792452829</v>
      </c>
      <c r="U503" s="19">
        <f>(G503+H503*2+I503*3+J503*4)/D503</f>
        <v>0.26923076923076922</v>
      </c>
      <c r="V503" s="19">
        <f>T503+U503</f>
        <v>0.55224963715529751</v>
      </c>
      <c r="W503" s="19">
        <f>F503/D503</f>
        <v>0.21153846153846154</v>
      </c>
    </row>
    <row r="504" spans="1:23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9"/>
      <c r="U504" s="19"/>
      <c r="V504" s="19"/>
      <c r="W504" s="19"/>
    </row>
    <row r="505" spans="1:23" ht="15.75" x14ac:dyDescent="0.25">
      <c r="A505" s="9" t="s">
        <v>128</v>
      </c>
      <c r="B505" s="10" t="s">
        <v>0</v>
      </c>
      <c r="C505" s="10" t="s">
        <v>1</v>
      </c>
      <c r="D505" s="10" t="s">
        <v>2</v>
      </c>
      <c r="E505" s="10" t="s">
        <v>3</v>
      </c>
      <c r="F505" s="10" t="s">
        <v>4</v>
      </c>
      <c r="G505" s="10" t="s">
        <v>5</v>
      </c>
      <c r="H505" s="10" t="s">
        <v>6</v>
      </c>
      <c r="I505" s="10" t="s">
        <v>7</v>
      </c>
      <c r="J505" s="10" t="s">
        <v>8</v>
      </c>
      <c r="K505" s="10" t="s">
        <v>9</v>
      </c>
      <c r="L505" s="10" t="s">
        <v>10</v>
      </c>
      <c r="M505" s="10" t="s">
        <v>11</v>
      </c>
      <c r="N505" s="10" t="s">
        <v>12</v>
      </c>
      <c r="O505" s="10" t="s">
        <v>13</v>
      </c>
      <c r="P505" s="10" t="s">
        <v>14</v>
      </c>
      <c r="Q505" s="10" t="s">
        <v>15</v>
      </c>
      <c r="R505" s="10" t="s">
        <v>16</v>
      </c>
      <c r="S505" s="10" t="s">
        <v>17</v>
      </c>
      <c r="T505" s="19" t="s">
        <v>18</v>
      </c>
      <c r="U505" s="19" t="s">
        <v>19</v>
      </c>
      <c r="V505" s="19" t="s">
        <v>20</v>
      </c>
      <c r="W505" s="19" t="s">
        <v>21</v>
      </c>
    </row>
    <row r="506" spans="1:23" x14ac:dyDescent="0.25">
      <c r="A506" s="7">
        <v>2005</v>
      </c>
      <c r="B506" s="7">
        <v>12</v>
      </c>
      <c r="C506" s="7">
        <v>10</v>
      </c>
      <c r="D506" s="7">
        <v>8</v>
      </c>
      <c r="E506" s="7">
        <v>0</v>
      </c>
      <c r="F506" s="7">
        <v>3</v>
      </c>
      <c r="G506" s="7">
        <v>2</v>
      </c>
      <c r="H506" s="7">
        <v>1</v>
      </c>
      <c r="I506" s="7">
        <v>0</v>
      </c>
      <c r="J506" s="7">
        <v>0</v>
      </c>
      <c r="K506" s="7">
        <v>2</v>
      </c>
      <c r="L506" s="7">
        <v>2</v>
      </c>
      <c r="M506" s="7">
        <v>0</v>
      </c>
      <c r="N506" s="7">
        <v>1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19">
        <f t="shared" ref="T506:T518" si="48">(F506+O506+L506)/(D506+O506+M506)</f>
        <v>0.625</v>
      </c>
      <c r="U506" s="19">
        <f t="shared" ref="U506:U518" si="49">(G506+H506*2+I506*3+J506*4)/D506</f>
        <v>0.5</v>
      </c>
      <c r="V506" s="19">
        <f t="shared" ref="V506:V518" si="50">T506+U506</f>
        <v>1.125</v>
      </c>
      <c r="W506" s="19">
        <f t="shared" ref="W506:W518" si="51">F506/D506</f>
        <v>0.375</v>
      </c>
    </row>
    <row r="507" spans="1:23" x14ac:dyDescent="0.25">
      <c r="A507" s="7">
        <v>2006</v>
      </c>
      <c r="B507" s="7">
        <v>14</v>
      </c>
      <c r="C507" s="7">
        <v>11</v>
      </c>
      <c r="D507" s="7">
        <v>8</v>
      </c>
      <c r="E507" s="7">
        <v>1</v>
      </c>
      <c r="F507" s="7">
        <v>1</v>
      </c>
      <c r="G507" s="7">
        <v>0</v>
      </c>
      <c r="H507" s="7">
        <v>1</v>
      </c>
      <c r="I507" s="7">
        <v>0</v>
      </c>
      <c r="J507" s="7">
        <v>0</v>
      </c>
      <c r="K507" s="7">
        <v>1</v>
      </c>
      <c r="L507" s="7">
        <v>2</v>
      </c>
      <c r="M507" s="7">
        <v>1</v>
      </c>
      <c r="N507" s="7">
        <v>2</v>
      </c>
      <c r="O507" s="7">
        <v>0</v>
      </c>
      <c r="P507" s="7">
        <v>0</v>
      </c>
      <c r="Q507" s="7">
        <v>1</v>
      </c>
      <c r="R507" s="7">
        <v>1</v>
      </c>
      <c r="S507" s="7">
        <v>0</v>
      </c>
      <c r="T507" s="19">
        <f t="shared" si="48"/>
        <v>0.33333333333333331</v>
      </c>
      <c r="U507" s="19">
        <f t="shared" si="49"/>
        <v>0.25</v>
      </c>
      <c r="V507" s="19">
        <f t="shared" si="50"/>
        <v>0.58333333333333326</v>
      </c>
      <c r="W507" s="19">
        <f t="shared" si="51"/>
        <v>0.125</v>
      </c>
    </row>
    <row r="508" spans="1:23" x14ac:dyDescent="0.25">
      <c r="A508" s="7">
        <v>2007</v>
      </c>
      <c r="B508" s="7">
        <v>29</v>
      </c>
      <c r="C508" s="7">
        <v>77</v>
      </c>
      <c r="D508" s="7">
        <v>62</v>
      </c>
      <c r="E508" s="7">
        <v>15</v>
      </c>
      <c r="F508" s="7">
        <v>17</v>
      </c>
      <c r="G508" s="7">
        <v>11</v>
      </c>
      <c r="H508" s="7">
        <v>4</v>
      </c>
      <c r="I508" s="7">
        <v>2</v>
      </c>
      <c r="J508" s="7">
        <v>0</v>
      </c>
      <c r="K508" s="7">
        <v>12</v>
      </c>
      <c r="L508" s="7">
        <v>10</v>
      </c>
      <c r="M508" s="46">
        <v>5</v>
      </c>
      <c r="N508" s="7">
        <v>10</v>
      </c>
      <c r="O508" s="7">
        <v>0</v>
      </c>
      <c r="P508" s="7">
        <v>5</v>
      </c>
      <c r="Q508" s="7">
        <v>1</v>
      </c>
      <c r="R508" s="7">
        <v>1</v>
      </c>
      <c r="S508" s="7">
        <v>0</v>
      </c>
      <c r="T508" s="19">
        <f t="shared" si="48"/>
        <v>0.40298507462686567</v>
      </c>
      <c r="U508" s="19">
        <f t="shared" si="49"/>
        <v>0.40322580645161288</v>
      </c>
      <c r="V508" s="19">
        <f t="shared" si="50"/>
        <v>0.80621088107847849</v>
      </c>
      <c r="W508" s="19">
        <f t="shared" si="51"/>
        <v>0.27419354838709675</v>
      </c>
    </row>
    <row r="509" spans="1:23" x14ac:dyDescent="0.25">
      <c r="A509" s="7">
        <v>2008</v>
      </c>
      <c r="B509" s="7">
        <v>19</v>
      </c>
      <c r="C509" s="7">
        <v>34</v>
      </c>
      <c r="D509" s="7">
        <v>29</v>
      </c>
      <c r="E509" s="7">
        <v>5</v>
      </c>
      <c r="F509" s="7">
        <v>9</v>
      </c>
      <c r="G509" s="7">
        <v>9</v>
      </c>
      <c r="H509" s="7">
        <v>0</v>
      </c>
      <c r="I509" s="7">
        <v>0</v>
      </c>
      <c r="J509" s="7">
        <v>0</v>
      </c>
      <c r="K509" s="7">
        <v>4</v>
      </c>
      <c r="L509" s="7">
        <v>4</v>
      </c>
      <c r="M509" s="7">
        <v>1</v>
      </c>
      <c r="N509" s="7">
        <v>4</v>
      </c>
      <c r="O509" s="7">
        <v>0</v>
      </c>
      <c r="P509" s="7">
        <v>1</v>
      </c>
      <c r="Q509" s="7">
        <v>0</v>
      </c>
      <c r="R509" s="7">
        <v>0</v>
      </c>
      <c r="S509" s="7">
        <v>0</v>
      </c>
      <c r="T509" s="19">
        <f t="shared" si="48"/>
        <v>0.43333333333333335</v>
      </c>
      <c r="U509" s="19">
        <f t="shared" si="49"/>
        <v>0.31034482758620691</v>
      </c>
      <c r="V509" s="19">
        <f t="shared" si="50"/>
        <v>0.7436781609195402</v>
      </c>
      <c r="W509" s="19">
        <f t="shared" si="51"/>
        <v>0.31034482758620691</v>
      </c>
    </row>
    <row r="510" spans="1:23" x14ac:dyDescent="0.25">
      <c r="A510" s="7">
        <v>2009</v>
      </c>
      <c r="B510" s="7">
        <v>3</v>
      </c>
      <c r="C510" s="7">
        <v>5</v>
      </c>
      <c r="D510" s="7">
        <v>5</v>
      </c>
      <c r="E510" s="7">
        <v>1</v>
      </c>
      <c r="F510" s="7">
        <v>2</v>
      </c>
      <c r="G510" s="7">
        <v>2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1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19">
        <f t="shared" si="48"/>
        <v>0.4</v>
      </c>
      <c r="U510" s="19">
        <f t="shared" si="49"/>
        <v>0.4</v>
      </c>
      <c r="V510" s="19">
        <f t="shared" si="50"/>
        <v>0.8</v>
      </c>
      <c r="W510" s="19">
        <f t="shared" si="51"/>
        <v>0.4</v>
      </c>
    </row>
    <row r="511" spans="1:23" x14ac:dyDescent="0.25">
      <c r="A511" s="7">
        <v>2010</v>
      </c>
      <c r="B511" s="7">
        <v>5</v>
      </c>
      <c r="C511" s="7">
        <v>21</v>
      </c>
      <c r="D511" s="7">
        <v>18</v>
      </c>
      <c r="E511" s="7">
        <v>3</v>
      </c>
      <c r="F511" s="7">
        <v>7</v>
      </c>
      <c r="G511" s="7">
        <v>4</v>
      </c>
      <c r="H511" s="7">
        <v>2</v>
      </c>
      <c r="I511" s="7">
        <v>0</v>
      </c>
      <c r="J511" s="7">
        <v>1</v>
      </c>
      <c r="K511" s="7">
        <v>7</v>
      </c>
      <c r="L511" s="7">
        <v>2</v>
      </c>
      <c r="M511" s="7">
        <v>1</v>
      </c>
      <c r="N511" s="7">
        <v>1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19">
        <f t="shared" si="48"/>
        <v>0.47368421052631576</v>
      </c>
      <c r="U511" s="19">
        <f t="shared" si="49"/>
        <v>0.66666666666666663</v>
      </c>
      <c r="V511" s="19">
        <f t="shared" si="50"/>
        <v>1.1403508771929824</v>
      </c>
      <c r="W511" s="19">
        <f t="shared" si="51"/>
        <v>0.3888888888888889</v>
      </c>
    </row>
    <row r="512" spans="1:23" x14ac:dyDescent="0.25">
      <c r="A512" s="7">
        <v>2011</v>
      </c>
      <c r="B512" s="7">
        <v>5</v>
      </c>
      <c r="C512" s="7">
        <v>9</v>
      </c>
      <c r="D512" s="7">
        <v>7</v>
      </c>
      <c r="E512" s="7">
        <v>3</v>
      </c>
      <c r="F512" s="7">
        <v>1</v>
      </c>
      <c r="G512" s="7">
        <v>1</v>
      </c>
      <c r="H512" s="7">
        <v>0</v>
      </c>
      <c r="I512" s="7">
        <v>0</v>
      </c>
      <c r="J512" s="7">
        <v>0</v>
      </c>
      <c r="K512" s="7">
        <v>0</v>
      </c>
      <c r="L512" s="7">
        <v>2</v>
      </c>
      <c r="M512" s="7">
        <v>0</v>
      </c>
      <c r="N512" s="7">
        <v>2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19">
        <f t="shared" si="48"/>
        <v>0.42857142857142855</v>
      </c>
      <c r="U512" s="19">
        <f t="shared" si="49"/>
        <v>0.14285714285714285</v>
      </c>
      <c r="V512" s="19">
        <f t="shared" si="50"/>
        <v>0.5714285714285714</v>
      </c>
      <c r="W512" s="19">
        <f t="shared" si="51"/>
        <v>0.14285714285714285</v>
      </c>
    </row>
    <row r="513" spans="1:23" x14ac:dyDescent="0.25">
      <c r="A513" s="7">
        <v>2012</v>
      </c>
      <c r="B513" s="7">
        <v>4</v>
      </c>
      <c r="C513" s="7">
        <v>13</v>
      </c>
      <c r="D513" s="7">
        <v>11</v>
      </c>
      <c r="E513" s="7">
        <v>3</v>
      </c>
      <c r="F513" s="7">
        <v>5</v>
      </c>
      <c r="G513" s="7">
        <v>4</v>
      </c>
      <c r="H513" s="7">
        <v>1</v>
      </c>
      <c r="I513" s="7">
        <v>0</v>
      </c>
      <c r="J513" s="7">
        <v>0</v>
      </c>
      <c r="K513" s="7">
        <v>4</v>
      </c>
      <c r="L513" s="7">
        <v>1</v>
      </c>
      <c r="M513" s="7">
        <v>0</v>
      </c>
      <c r="N513" s="7">
        <v>1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19">
        <f t="shared" si="48"/>
        <v>0.54545454545454541</v>
      </c>
      <c r="U513" s="19">
        <f t="shared" si="49"/>
        <v>0.54545454545454541</v>
      </c>
      <c r="V513" s="19">
        <f t="shared" si="50"/>
        <v>1.0909090909090908</v>
      </c>
      <c r="W513" s="19">
        <f t="shared" si="51"/>
        <v>0.45454545454545453</v>
      </c>
    </row>
    <row r="514" spans="1:23" x14ac:dyDescent="0.25">
      <c r="A514" s="7">
        <v>2013</v>
      </c>
      <c r="B514" s="7">
        <v>6</v>
      </c>
      <c r="C514" s="7">
        <v>21</v>
      </c>
      <c r="D514" s="7">
        <v>16</v>
      </c>
      <c r="E514" s="7">
        <v>3</v>
      </c>
      <c r="F514" s="7">
        <v>6</v>
      </c>
      <c r="G514" s="7">
        <v>5</v>
      </c>
      <c r="H514" s="7">
        <v>1</v>
      </c>
      <c r="I514" s="7">
        <v>0</v>
      </c>
      <c r="J514" s="7">
        <v>0</v>
      </c>
      <c r="K514" s="7">
        <v>1</v>
      </c>
      <c r="L514" s="7">
        <v>0</v>
      </c>
      <c r="M514" s="7">
        <v>1</v>
      </c>
      <c r="N514" s="7">
        <v>2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19">
        <f t="shared" si="48"/>
        <v>0.35294117647058826</v>
      </c>
      <c r="U514" s="19">
        <f t="shared" si="49"/>
        <v>0.4375</v>
      </c>
      <c r="V514" s="19">
        <f t="shared" si="50"/>
        <v>0.79044117647058831</v>
      </c>
      <c r="W514" s="19">
        <f t="shared" si="51"/>
        <v>0.375</v>
      </c>
    </row>
    <row r="515" spans="1:23" x14ac:dyDescent="0.25">
      <c r="A515" s="7">
        <v>2014</v>
      </c>
      <c r="B515" s="7">
        <v>2</v>
      </c>
      <c r="C515" s="7">
        <v>7</v>
      </c>
      <c r="D515" s="7">
        <v>6</v>
      </c>
      <c r="E515" s="7">
        <v>0</v>
      </c>
      <c r="F515" s="7">
        <v>1</v>
      </c>
      <c r="G515" s="7">
        <v>1</v>
      </c>
      <c r="H515" s="7">
        <v>0</v>
      </c>
      <c r="I515" s="7">
        <v>0</v>
      </c>
      <c r="J515" s="7">
        <v>0</v>
      </c>
      <c r="K515" s="7">
        <v>0</v>
      </c>
      <c r="L515" s="7">
        <v>1</v>
      </c>
      <c r="M515" s="7">
        <v>0</v>
      </c>
      <c r="N515" s="7">
        <v>1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19">
        <f t="shared" si="48"/>
        <v>0.33333333333333331</v>
      </c>
      <c r="U515" s="19">
        <f t="shared" si="49"/>
        <v>0.16666666666666666</v>
      </c>
      <c r="V515" s="19">
        <f t="shared" si="50"/>
        <v>0.5</v>
      </c>
      <c r="W515" s="19">
        <f t="shared" si="51"/>
        <v>0.16666666666666666</v>
      </c>
    </row>
    <row r="516" spans="1:23" x14ac:dyDescent="0.25">
      <c r="A516" s="7">
        <v>2015</v>
      </c>
      <c r="B516" s="7">
        <v>3</v>
      </c>
      <c r="C516" s="7">
        <v>7</v>
      </c>
      <c r="D516" s="7">
        <v>7</v>
      </c>
      <c r="E516" s="7">
        <v>0</v>
      </c>
      <c r="F516" s="7">
        <v>1</v>
      </c>
      <c r="G516" s="7">
        <v>1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1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19">
        <f t="shared" si="48"/>
        <v>0.14285714285714285</v>
      </c>
      <c r="U516" s="19">
        <f t="shared" si="49"/>
        <v>0.14285714285714285</v>
      </c>
      <c r="V516" s="19">
        <f t="shared" si="50"/>
        <v>0.2857142857142857</v>
      </c>
      <c r="W516" s="19">
        <f t="shared" si="51"/>
        <v>0.14285714285714285</v>
      </c>
    </row>
    <row r="517" spans="1:23" x14ac:dyDescent="0.25">
      <c r="A517" s="7">
        <v>2016</v>
      </c>
      <c r="B517" s="7">
        <v>2</v>
      </c>
      <c r="C517" s="7">
        <v>4</v>
      </c>
      <c r="D517" s="7">
        <v>3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2</v>
      </c>
      <c r="L517" s="7">
        <v>1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19">
        <f t="shared" si="48"/>
        <v>0.33333333333333331</v>
      </c>
      <c r="U517" s="19">
        <f t="shared" si="49"/>
        <v>0</v>
      </c>
      <c r="V517" s="19">
        <f t="shared" si="50"/>
        <v>0.33333333333333331</v>
      </c>
      <c r="W517" s="19">
        <f t="shared" si="51"/>
        <v>0</v>
      </c>
    </row>
    <row r="518" spans="1:23" x14ac:dyDescent="0.25">
      <c r="A518" s="23" t="s">
        <v>23</v>
      </c>
      <c r="B518" s="12">
        <v>104</v>
      </c>
      <c r="C518" s="12">
        <v>219</v>
      </c>
      <c r="D518" s="12">
        <v>180</v>
      </c>
      <c r="E518" s="12">
        <v>34</v>
      </c>
      <c r="F518" s="12">
        <v>53</v>
      </c>
      <c r="G518" s="12">
        <v>40</v>
      </c>
      <c r="H518" s="12">
        <v>10</v>
      </c>
      <c r="I518" s="12">
        <v>2</v>
      </c>
      <c r="J518" s="12">
        <v>1</v>
      </c>
      <c r="K518" s="12">
        <v>33</v>
      </c>
      <c r="L518" s="12">
        <v>25</v>
      </c>
      <c r="M518" s="12">
        <v>9</v>
      </c>
      <c r="N518" s="12">
        <v>26</v>
      </c>
      <c r="O518" s="12">
        <v>0</v>
      </c>
      <c r="P518" s="12">
        <v>6</v>
      </c>
      <c r="Q518" s="12">
        <v>2</v>
      </c>
      <c r="R518" s="12">
        <v>2</v>
      </c>
      <c r="S518" s="12">
        <v>0</v>
      </c>
      <c r="T518" s="19">
        <f t="shared" si="48"/>
        <v>0.41269841269841268</v>
      </c>
      <c r="U518" s="19">
        <f t="shared" si="49"/>
        <v>0.3888888888888889</v>
      </c>
      <c r="V518" s="19">
        <f t="shared" si="50"/>
        <v>0.80158730158730163</v>
      </c>
      <c r="W518" s="19">
        <f t="shared" si="51"/>
        <v>0.29444444444444445</v>
      </c>
    </row>
    <row r="519" spans="1:23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9"/>
      <c r="U519" s="19"/>
      <c r="V519" s="19"/>
      <c r="W519" s="19"/>
    </row>
    <row r="520" spans="1:23" ht="15.75" x14ac:dyDescent="0.25">
      <c r="A520" s="9" t="s">
        <v>173</v>
      </c>
      <c r="B520" s="10" t="s">
        <v>0</v>
      </c>
      <c r="C520" s="10" t="s">
        <v>1</v>
      </c>
      <c r="D520" s="10" t="s">
        <v>2</v>
      </c>
      <c r="E520" s="10" t="s">
        <v>3</v>
      </c>
      <c r="F520" s="10" t="s">
        <v>4</v>
      </c>
      <c r="G520" s="10" t="s">
        <v>5</v>
      </c>
      <c r="H520" s="10" t="s">
        <v>6</v>
      </c>
      <c r="I520" s="10" t="s">
        <v>7</v>
      </c>
      <c r="J520" s="10" t="s">
        <v>8</v>
      </c>
      <c r="K520" s="10" t="s">
        <v>9</v>
      </c>
      <c r="L520" s="10" t="s">
        <v>10</v>
      </c>
      <c r="M520" s="10" t="s">
        <v>11</v>
      </c>
      <c r="N520" s="10" t="s">
        <v>12</v>
      </c>
      <c r="O520" s="10" t="s">
        <v>13</v>
      </c>
      <c r="P520" s="10" t="s">
        <v>14</v>
      </c>
      <c r="Q520" s="10" t="s">
        <v>15</v>
      </c>
      <c r="R520" s="10" t="s">
        <v>16</v>
      </c>
      <c r="S520" s="10" t="s">
        <v>17</v>
      </c>
      <c r="T520" s="19" t="s">
        <v>18</v>
      </c>
      <c r="U520" s="19" t="s">
        <v>19</v>
      </c>
      <c r="V520" s="19" t="s">
        <v>20</v>
      </c>
      <c r="W520" s="19" t="s">
        <v>21</v>
      </c>
    </row>
    <row r="521" spans="1:23" x14ac:dyDescent="0.25">
      <c r="A521" s="7">
        <v>2006</v>
      </c>
      <c r="B521" s="48">
        <v>21</v>
      </c>
      <c r="C521" s="48">
        <v>81</v>
      </c>
      <c r="D521" s="48">
        <v>66</v>
      </c>
      <c r="E521" s="48">
        <v>21</v>
      </c>
      <c r="F521" s="53">
        <v>30</v>
      </c>
      <c r="G521" s="48">
        <v>18</v>
      </c>
      <c r="H521" s="48">
        <v>7</v>
      </c>
      <c r="I521" s="48">
        <v>0</v>
      </c>
      <c r="J521" s="53">
        <v>5</v>
      </c>
      <c r="K521" s="53">
        <v>19</v>
      </c>
      <c r="L521" s="53">
        <v>14</v>
      </c>
      <c r="M521" s="48">
        <v>0</v>
      </c>
      <c r="N521" s="48">
        <v>7</v>
      </c>
      <c r="O521" s="48">
        <v>1</v>
      </c>
      <c r="P521" s="48">
        <v>1</v>
      </c>
      <c r="Q521" s="48">
        <v>1</v>
      </c>
      <c r="R521" s="48">
        <v>5</v>
      </c>
      <c r="S521" s="48">
        <v>0</v>
      </c>
      <c r="T521" s="52">
        <f>(F521+O521+L521)/(D521+O521+M521)</f>
        <v>0.67164179104477617</v>
      </c>
      <c r="U521" s="52">
        <f>(G521+H521*2+I521*3+J521*4)/D521</f>
        <v>0.78787878787878785</v>
      </c>
      <c r="V521" s="52">
        <f>T521+U521</f>
        <v>1.4595205789235641</v>
      </c>
      <c r="W521" s="52">
        <f>F521/D521</f>
        <v>0.45454545454545453</v>
      </c>
    </row>
    <row r="522" spans="1:23" x14ac:dyDescent="0.25">
      <c r="A522" s="7">
        <v>2007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19">
        <v>0</v>
      </c>
      <c r="U522" s="19">
        <v>0</v>
      </c>
      <c r="V522" s="19">
        <v>0</v>
      </c>
      <c r="W522" s="19">
        <v>0</v>
      </c>
    </row>
    <row r="523" spans="1:23" x14ac:dyDescent="0.25">
      <c r="A523" s="7">
        <v>2008</v>
      </c>
      <c r="B523" s="7">
        <v>8</v>
      </c>
      <c r="C523" s="7">
        <v>28</v>
      </c>
      <c r="D523" s="7">
        <v>27</v>
      </c>
      <c r="E523" s="7">
        <v>2</v>
      </c>
      <c r="F523" s="7">
        <v>5</v>
      </c>
      <c r="G523" s="7">
        <v>5</v>
      </c>
      <c r="H523" s="7">
        <v>0</v>
      </c>
      <c r="I523" s="7">
        <v>0</v>
      </c>
      <c r="J523" s="7">
        <v>0</v>
      </c>
      <c r="K523" s="7">
        <v>1</v>
      </c>
      <c r="L523" s="7">
        <v>1</v>
      </c>
      <c r="M523" s="7">
        <v>0</v>
      </c>
      <c r="N523" s="7">
        <v>4</v>
      </c>
      <c r="O523" s="7">
        <v>0</v>
      </c>
      <c r="P523" s="7">
        <v>1</v>
      </c>
      <c r="Q523" s="7">
        <v>1</v>
      </c>
      <c r="R523" s="7">
        <v>0</v>
      </c>
      <c r="S523" s="7">
        <v>1</v>
      </c>
      <c r="T523" s="19">
        <f>(F523+O523+L523)/(D523+O523+M523)</f>
        <v>0.22222222222222221</v>
      </c>
      <c r="U523" s="19">
        <f>(G523+H523*2+I523*3+J523*4)/D523</f>
        <v>0.18518518518518517</v>
      </c>
      <c r="V523" s="19">
        <f>T523+U523</f>
        <v>0.40740740740740738</v>
      </c>
      <c r="W523" s="19">
        <f>F523/D523</f>
        <v>0.18518518518518517</v>
      </c>
    </row>
    <row r="524" spans="1:23" x14ac:dyDescent="0.25">
      <c r="A524" s="10" t="s">
        <v>23</v>
      </c>
      <c r="B524" s="7">
        <v>29</v>
      </c>
      <c r="C524" s="7">
        <v>109</v>
      </c>
      <c r="D524" s="7">
        <v>93</v>
      </c>
      <c r="E524" s="7">
        <v>23</v>
      </c>
      <c r="F524" s="7">
        <v>35</v>
      </c>
      <c r="G524" s="7">
        <v>23</v>
      </c>
      <c r="H524" s="7">
        <v>7</v>
      </c>
      <c r="I524" s="7">
        <v>0</v>
      </c>
      <c r="J524" s="7">
        <v>5</v>
      </c>
      <c r="K524" s="7">
        <v>20</v>
      </c>
      <c r="L524" s="7">
        <v>15</v>
      </c>
      <c r="M524" s="7">
        <v>0</v>
      </c>
      <c r="N524" s="7">
        <v>11</v>
      </c>
      <c r="O524" s="7">
        <v>1</v>
      </c>
      <c r="P524" s="7">
        <v>2</v>
      </c>
      <c r="Q524" s="7">
        <v>2</v>
      </c>
      <c r="R524" s="7">
        <v>5</v>
      </c>
      <c r="S524" s="7">
        <v>1</v>
      </c>
      <c r="T524" s="19">
        <f>(F524+O524+L524)/(D524+O524+M524)</f>
        <v>0.54255319148936165</v>
      </c>
      <c r="U524" s="19">
        <f>(G524+H524*2+I524*3+J524*4)/D524</f>
        <v>0.61290322580645162</v>
      </c>
      <c r="V524" s="19">
        <f>T524+U524</f>
        <v>1.1554564172958133</v>
      </c>
      <c r="W524" s="19">
        <f>F524/D524</f>
        <v>0.37634408602150538</v>
      </c>
    </row>
    <row r="525" spans="1:23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9"/>
      <c r="U525" s="19"/>
      <c r="V525" s="19"/>
      <c r="W525" s="19"/>
    </row>
    <row r="526" spans="1:23" ht="15.75" x14ac:dyDescent="0.25">
      <c r="A526" s="9" t="s">
        <v>125</v>
      </c>
      <c r="B526" s="10" t="s">
        <v>0</v>
      </c>
      <c r="C526" s="10" t="s">
        <v>1</v>
      </c>
      <c r="D526" s="10" t="s">
        <v>2</v>
      </c>
      <c r="E526" s="10" t="s">
        <v>3</v>
      </c>
      <c r="F526" s="10" t="s">
        <v>4</v>
      </c>
      <c r="G526" s="10" t="s">
        <v>5</v>
      </c>
      <c r="H526" s="10" t="s">
        <v>6</v>
      </c>
      <c r="I526" s="10" t="s">
        <v>7</v>
      </c>
      <c r="J526" s="10" t="s">
        <v>8</v>
      </c>
      <c r="K526" s="10" t="s">
        <v>9</v>
      </c>
      <c r="L526" s="10" t="s">
        <v>10</v>
      </c>
      <c r="M526" s="10" t="s">
        <v>11</v>
      </c>
      <c r="N526" s="10" t="s">
        <v>12</v>
      </c>
      <c r="O526" s="10" t="s">
        <v>13</v>
      </c>
      <c r="P526" s="10" t="s">
        <v>14</v>
      </c>
      <c r="Q526" s="10" t="s">
        <v>15</v>
      </c>
      <c r="R526" s="10" t="s">
        <v>16</v>
      </c>
      <c r="S526" s="10" t="s">
        <v>17</v>
      </c>
      <c r="T526" s="19" t="s">
        <v>18</v>
      </c>
      <c r="U526" s="19" t="s">
        <v>19</v>
      </c>
      <c r="V526" s="19" t="s">
        <v>20</v>
      </c>
      <c r="W526" s="19" t="s">
        <v>21</v>
      </c>
    </row>
    <row r="527" spans="1:23" x14ac:dyDescent="0.25">
      <c r="A527" s="7">
        <v>2014</v>
      </c>
      <c r="B527" s="7">
        <v>19</v>
      </c>
      <c r="C527" s="7">
        <v>67</v>
      </c>
      <c r="D527" s="7">
        <v>54</v>
      </c>
      <c r="E527" s="7">
        <v>6</v>
      </c>
      <c r="F527" s="7">
        <v>11</v>
      </c>
      <c r="G527" s="7">
        <v>11</v>
      </c>
      <c r="H527" s="7">
        <v>0</v>
      </c>
      <c r="I527" s="7">
        <v>0</v>
      </c>
      <c r="J527" s="53">
        <v>1</v>
      </c>
      <c r="K527" s="7">
        <v>7</v>
      </c>
      <c r="L527" s="7">
        <v>6</v>
      </c>
      <c r="M527" s="7">
        <v>0</v>
      </c>
      <c r="N527" s="7">
        <v>15</v>
      </c>
      <c r="O527" s="53">
        <v>7</v>
      </c>
      <c r="P527" s="7">
        <v>1</v>
      </c>
      <c r="Q527" s="7">
        <v>1</v>
      </c>
      <c r="R527" s="7">
        <v>0</v>
      </c>
      <c r="S527" s="7">
        <v>0</v>
      </c>
      <c r="T527" s="19">
        <f>(F527+O527+L527)/(D527+O527+M527)</f>
        <v>0.39344262295081966</v>
      </c>
      <c r="U527" s="19">
        <f>(G527+H527*2+I527*3+J527*4)/D527</f>
        <v>0.27777777777777779</v>
      </c>
      <c r="V527" s="19">
        <f>T527+U527</f>
        <v>0.67122040072859745</v>
      </c>
      <c r="W527" s="19">
        <f>F527/D527</f>
        <v>0.20370370370370369</v>
      </c>
    </row>
    <row r="528" spans="1:23" x14ac:dyDescent="0.25">
      <c r="A528" s="7">
        <v>2015</v>
      </c>
      <c r="B528" s="7">
        <v>32</v>
      </c>
      <c r="C528" s="7">
        <v>99</v>
      </c>
      <c r="D528" s="7">
        <v>76</v>
      </c>
      <c r="E528" s="7">
        <v>16</v>
      </c>
      <c r="F528" s="7">
        <v>14</v>
      </c>
      <c r="G528" s="7">
        <v>11</v>
      </c>
      <c r="H528" s="7">
        <v>3</v>
      </c>
      <c r="I528" s="7">
        <v>0</v>
      </c>
      <c r="J528" s="7">
        <v>2</v>
      </c>
      <c r="K528" s="7">
        <v>10</v>
      </c>
      <c r="L528" s="7">
        <v>18</v>
      </c>
      <c r="M528" s="7">
        <v>0</v>
      </c>
      <c r="N528" s="7">
        <v>30</v>
      </c>
      <c r="O528" s="7">
        <v>5</v>
      </c>
      <c r="P528" s="7">
        <v>0</v>
      </c>
      <c r="Q528" s="7">
        <v>0</v>
      </c>
      <c r="R528" s="7">
        <v>5</v>
      </c>
      <c r="S528" s="7">
        <v>0</v>
      </c>
      <c r="T528" s="19">
        <f>(F528+O528+L528)/(D528+O528+M528)</f>
        <v>0.4567901234567901</v>
      </c>
      <c r="U528" s="19">
        <f>(G528+H528*2+I528*3+J528*4)/D528</f>
        <v>0.32894736842105265</v>
      </c>
      <c r="V528" s="19">
        <f>T528+U528</f>
        <v>0.78573749187784281</v>
      </c>
      <c r="W528" s="19">
        <f>F528/D528</f>
        <v>0.18421052631578946</v>
      </c>
    </row>
    <row r="529" spans="1:47" x14ac:dyDescent="0.25">
      <c r="A529" s="23" t="s">
        <v>23</v>
      </c>
      <c r="B529" s="12">
        <v>51</v>
      </c>
      <c r="C529" s="12">
        <v>166</v>
      </c>
      <c r="D529" s="12">
        <v>130</v>
      </c>
      <c r="E529" s="12">
        <v>22</v>
      </c>
      <c r="F529" s="12">
        <v>25</v>
      </c>
      <c r="G529" s="12">
        <v>22</v>
      </c>
      <c r="H529" s="12">
        <v>3</v>
      </c>
      <c r="I529" s="12">
        <v>0</v>
      </c>
      <c r="J529" s="12">
        <v>3</v>
      </c>
      <c r="K529" s="12">
        <v>17</v>
      </c>
      <c r="L529" s="12">
        <v>24</v>
      </c>
      <c r="M529" s="12">
        <v>0</v>
      </c>
      <c r="N529" s="12">
        <v>45</v>
      </c>
      <c r="O529" s="12">
        <v>12</v>
      </c>
      <c r="P529" s="12">
        <v>1</v>
      </c>
      <c r="Q529" s="12">
        <v>1</v>
      </c>
      <c r="R529" s="12">
        <v>5</v>
      </c>
      <c r="S529" s="12">
        <v>0</v>
      </c>
      <c r="T529" s="19">
        <f>(F529+O529+L529)/(D529+O529+M529)</f>
        <v>0.42957746478873238</v>
      </c>
      <c r="U529" s="19">
        <f>(G529+H529*2+I529*3+J529*4)/D529</f>
        <v>0.30769230769230771</v>
      </c>
      <c r="V529" s="19">
        <f>T529+U529</f>
        <v>0.73726977248104009</v>
      </c>
      <c r="W529" s="19">
        <f>F529/D529</f>
        <v>0.19230769230769232</v>
      </c>
    </row>
    <row r="530" spans="1:47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9"/>
      <c r="U530" s="19"/>
      <c r="V530" s="19"/>
      <c r="W530" s="19"/>
    </row>
    <row r="531" spans="1:47" ht="15.75" x14ac:dyDescent="0.25">
      <c r="A531" s="9" t="s">
        <v>31</v>
      </c>
      <c r="B531" s="10" t="s">
        <v>0</v>
      </c>
      <c r="C531" s="10" t="s">
        <v>1</v>
      </c>
      <c r="D531" s="10" t="s">
        <v>2</v>
      </c>
      <c r="E531" s="10" t="s">
        <v>3</v>
      </c>
      <c r="F531" s="10" t="s">
        <v>4</v>
      </c>
      <c r="G531" s="10" t="s">
        <v>5</v>
      </c>
      <c r="H531" s="10" t="s">
        <v>6</v>
      </c>
      <c r="I531" s="10" t="s">
        <v>7</v>
      </c>
      <c r="J531" s="10" t="s">
        <v>8</v>
      </c>
      <c r="K531" s="10" t="s">
        <v>9</v>
      </c>
      <c r="L531" s="10" t="s">
        <v>10</v>
      </c>
      <c r="M531" s="10" t="s">
        <v>11</v>
      </c>
      <c r="N531" s="10" t="s">
        <v>12</v>
      </c>
      <c r="O531" s="10" t="s">
        <v>13</v>
      </c>
      <c r="P531" s="10" t="s">
        <v>14</v>
      </c>
      <c r="Q531" s="10" t="s">
        <v>15</v>
      </c>
      <c r="R531" s="10" t="s">
        <v>16</v>
      </c>
      <c r="S531" s="10" t="s">
        <v>17</v>
      </c>
      <c r="T531" s="19" t="s">
        <v>18</v>
      </c>
      <c r="U531" s="19" t="s">
        <v>19</v>
      </c>
      <c r="V531" s="19" t="s">
        <v>20</v>
      </c>
      <c r="W531" s="19" t="s">
        <v>21</v>
      </c>
      <c r="AR531" s="31"/>
      <c r="AS531" s="31"/>
      <c r="AT531" s="31"/>
      <c r="AU531" s="31"/>
    </row>
    <row r="532" spans="1:47" x14ac:dyDescent="0.25">
      <c r="A532" s="7">
        <v>2007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19">
        <v>0</v>
      </c>
      <c r="U532" s="19">
        <v>0</v>
      </c>
      <c r="V532" s="19">
        <v>0</v>
      </c>
      <c r="W532" s="19">
        <v>0</v>
      </c>
    </row>
    <row r="533" spans="1:47" x14ac:dyDescent="0.25">
      <c r="A533" s="7">
        <v>2008</v>
      </c>
      <c r="B533" s="53">
        <v>25</v>
      </c>
      <c r="C533" s="7">
        <v>81</v>
      </c>
      <c r="D533" s="7">
        <v>75</v>
      </c>
      <c r="E533" s="7">
        <v>6</v>
      </c>
      <c r="F533" s="7">
        <v>9</v>
      </c>
      <c r="G533" s="7">
        <v>9</v>
      </c>
      <c r="H533" s="7">
        <v>0</v>
      </c>
      <c r="I533" s="7">
        <v>0</v>
      </c>
      <c r="J533" s="7">
        <v>0</v>
      </c>
      <c r="K533" s="7">
        <v>5</v>
      </c>
      <c r="L533" s="7">
        <v>4</v>
      </c>
      <c r="M533" s="7">
        <v>1</v>
      </c>
      <c r="N533" s="7">
        <v>18</v>
      </c>
      <c r="O533" s="7">
        <v>1</v>
      </c>
      <c r="P533" s="7">
        <v>3</v>
      </c>
      <c r="Q533" s="53">
        <v>3</v>
      </c>
      <c r="R533" s="7">
        <v>0</v>
      </c>
      <c r="S533" s="7">
        <v>0</v>
      </c>
      <c r="T533" s="19">
        <f>(F533+O533+L533)/(D533+O533+M533)</f>
        <v>0.18181818181818182</v>
      </c>
      <c r="U533" s="19">
        <f>(G533+H533*2+I533*3+J533*4)/D533</f>
        <v>0.12</v>
      </c>
      <c r="V533" s="19">
        <f>T533+U533</f>
        <v>0.30181818181818182</v>
      </c>
      <c r="W533" s="19">
        <f>F533/D533</f>
        <v>0.12</v>
      </c>
    </row>
    <row r="534" spans="1:47" x14ac:dyDescent="0.25">
      <c r="A534" s="10" t="s">
        <v>23</v>
      </c>
      <c r="B534" s="7">
        <v>25</v>
      </c>
      <c r="C534" s="7">
        <v>81</v>
      </c>
      <c r="D534" s="7">
        <v>75</v>
      </c>
      <c r="E534" s="7">
        <v>6</v>
      </c>
      <c r="F534" s="7">
        <v>9</v>
      </c>
      <c r="G534" s="7">
        <v>9</v>
      </c>
      <c r="H534" s="7">
        <v>0</v>
      </c>
      <c r="I534" s="7">
        <v>0</v>
      </c>
      <c r="J534" s="7">
        <v>0</v>
      </c>
      <c r="K534" s="7">
        <v>5</v>
      </c>
      <c r="L534" s="7">
        <v>4</v>
      </c>
      <c r="M534" s="7">
        <v>1</v>
      </c>
      <c r="N534" s="7">
        <v>18</v>
      </c>
      <c r="O534" s="7">
        <v>1</v>
      </c>
      <c r="P534" s="7">
        <v>3</v>
      </c>
      <c r="Q534" s="7">
        <v>3</v>
      </c>
      <c r="R534" s="7">
        <v>0</v>
      </c>
      <c r="S534" s="7">
        <v>0</v>
      </c>
      <c r="T534" s="19">
        <f>(F534+O534+L534)/(D534+O534+M534)</f>
        <v>0.18181818181818182</v>
      </c>
      <c r="U534" s="19">
        <f>(G534+H534*2+I534*3+J534*4)/D534</f>
        <v>0.12</v>
      </c>
      <c r="V534" s="19">
        <f>T534+U534</f>
        <v>0.30181818181818182</v>
      </c>
      <c r="W534" s="19">
        <f>F534/D534</f>
        <v>0.12</v>
      </c>
    </row>
    <row r="535" spans="1:47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9"/>
      <c r="U535" s="19"/>
      <c r="V535" s="19"/>
      <c r="W535" s="19"/>
    </row>
    <row r="536" spans="1:47" ht="15.75" x14ac:dyDescent="0.25">
      <c r="A536" s="9" t="s">
        <v>156</v>
      </c>
      <c r="B536" s="10" t="s">
        <v>0</v>
      </c>
      <c r="C536" s="10" t="s">
        <v>1</v>
      </c>
      <c r="D536" s="10" t="s">
        <v>2</v>
      </c>
      <c r="E536" s="10" t="s">
        <v>3</v>
      </c>
      <c r="F536" s="10" t="s">
        <v>4</v>
      </c>
      <c r="G536" s="10" t="s">
        <v>5</v>
      </c>
      <c r="H536" s="10" t="s">
        <v>6</v>
      </c>
      <c r="I536" s="10" t="s">
        <v>7</v>
      </c>
      <c r="J536" s="10" t="s">
        <v>8</v>
      </c>
      <c r="K536" s="10" t="s">
        <v>9</v>
      </c>
      <c r="L536" s="10" t="s">
        <v>10</v>
      </c>
      <c r="M536" s="10" t="s">
        <v>11</v>
      </c>
      <c r="N536" s="10" t="s">
        <v>12</v>
      </c>
      <c r="O536" s="10" t="s">
        <v>13</v>
      </c>
      <c r="P536" s="10" t="s">
        <v>14</v>
      </c>
      <c r="Q536" s="10" t="s">
        <v>15</v>
      </c>
      <c r="R536" s="10" t="s">
        <v>16</v>
      </c>
      <c r="S536" s="10" t="s">
        <v>17</v>
      </c>
      <c r="T536" s="19" t="s">
        <v>18</v>
      </c>
      <c r="U536" s="19" t="s">
        <v>19</v>
      </c>
      <c r="V536" s="19" t="s">
        <v>20</v>
      </c>
      <c r="W536" s="19" t="s">
        <v>21</v>
      </c>
    </row>
    <row r="537" spans="1:47" x14ac:dyDescent="0.25">
      <c r="A537" s="7">
        <v>2018</v>
      </c>
      <c r="B537" s="7">
        <v>2</v>
      </c>
      <c r="C537" s="7">
        <v>2</v>
      </c>
      <c r="D537" s="7">
        <v>2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1</v>
      </c>
      <c r="O537" s="7">
        <v>0</v>
      </c>
      <c r="P537" s="7">
        <v>1</v>
      </c>
      <c r="Q537" s="7">
        <v>0</v>
      </c>
      <c r="R537" s="7">
        <v>0</v>
      </c>
      <c r="S537" s="7">
        <v>0</v>
      </c>
      <c r="T537" s="19">
        <f>(F537+O537+L537)/(D537+O537+M537)</f>
        <v>0</v>
      </c>
      <c r="U537" s="19">
        <f>(G537+H537*2+I537*3+J537*4)/D537</f>
        <v>0</v>
      </c>
      <c r="V537" s="19">
        <f>T537+U537</f>
        <v>0</v>
      </c>
      <c r="W537" s="19">
        <f>F537/D537</f>
        <v>0</v>
      </c>
    </row>
    <row r="538" spans="1:47" x14ac:dyDescent="0.25">
      <c r="A538" s="10" t="s">
        <v>23</v>
      </c>
      <c r="B538" s="7">
        <v>2</v>
      </c>
      <c r="C538" s="7">
        <v>2</v>
      </c>
      <c r="D538" s="7">
        <v>2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1</v>
      </c>
      <c r="O538" s="7">
        <v>0</v>
      </c>
      <c r="P538" s="7">
        <v>1</v>
      </c>
      <c r="Q538" s="7">
        <v>0</v>
      </c>
      <c r="R538" s="7">
        <v>0</v>
      </c>
      <c r="S538" s="7">
        <v>0</v>
      </c>
      <c r="T538" s="19">
        <f>(F538+O538+L538)/(D538+O538+M538)</f>
        <v>0</v>
      </c>
      <c r="U538" s="19">
        <f>(G538+H538*2+I538*3+J538*4)/D538</f>
        <v>0</v>
      </c>
      <c r="V538" s="19">
        <f>T538+U538</f>
        <v>0</v>
      </c>
      <c r="W538" s="19">
        <f>F538/D538</f>
        <v>0</v>
      </c>
    </row>
    <row r="539" spans="1:47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9"/>
      <c r="U539" s="19"/>
      <c r="V539" s="19"/>
      <c r="W539" s="19"/>
    </row>
    <row r="540" spans="1:47" ht="15.75" x14ac:dyDescent="0.25">
      <c r="A540" s="9" t="s">
        <v>47</v>
      </c>
      <c r="B540" s="10" t="s">
        <v>0</v>
      </c>
      <c r="C540" s="10" t="s">
        <v>1</v>
      </c>
      <c r="D540" s="10" t="s">
        <v>2</v>
      </c>
      <c r="E540" s="10" t="s">
        <v>3</v>
      </c>
      <c r="F540" s="10" t="s">
        <v>4</v>
      </c>
      <c r="G540" s="10" t="s">
        <v>5</v>
      </c>
      <c r="H540" s="10" t="s">
        <v>6</v>
      </c>
      <c r="I540" s="10" t="s">
        <v>7</v>
      </c>
      <c r="J540" s="10" t="s">
        <v>8</v>
      </c>
      <c r="K540" s="10" t="s">
        <v>9</v>
      </c>
      <c r="L540" s="10" t="s">
        <v>10</v>
      </c>
      <c r="M540" s="10" t="s">
        <v>11</v>
      </c>
      <c r="N540" s="10" t="s">
        <v>12</v>
      </c>
      <c r="O540" s="10" t="s">
        <v>13</v>
      </c>
      <c r="P540" s="10" t="s">
        <v>14</v>
      </c>
      <c r="Q540" s="10" t="s">
        <v>15</v>
      </c>
      <c r="R540" s="10" t="s">
        <v>16</v>
      </c>
      <c r="S540" s="10" t="s">
        <v>17</v>
      </c>
      <c r="T540" s="19" t="s">
        <v>18</v>
      </c>
      <c r="U540" s="19" t="s">
        <v>19</v>
      </c>
      <c r="V540" s="19" t="s">
        <v>20</v>
      </c>
      <c r="W540" s="19" t="s">
        <v>21</v>
      </c>
    </row>
    <row r="541" spans="1:47" x14ac:dyDescent="0.25">
      <c r="A541" s="7">
        <v>2006</v>
      </c>
      <c r="B541" s="7">
        <v>11</v>
      </c>
      <c r="C541" s="7">
        <v>38</v>
      </c>
      <c r="D541" s="7">
        <v>33</v>
      </c>
      <c r="E541" s="7">
        <v>7</v>
      </c>
      <c r="F541" s="7">
        <v>11</v>
      </c>
      <c r="G541" s="7">
        <v>5</v>
      </c>
      <c r="H541" s="7">
        <v>4</v>
      </c>
      <c r="I541" s="7">
        <v>0</v>
      </c>
      <c r="J541" s="7">
        <v>2</v>
      </c>
      <c r="K541" s="7">
        <v>8</v>
      </c>
      <c r="L541" s="7">
        <v>4</v>
      </c>
      <c r="M541" s="7">
        <v>0</v>
      </c>
      <c r="N541" s="7">
        <v>6</v>
      </c>
      <c r="O541" s="7">
        <v>1</v>
      </c>
      <c r="P541" s="7">
        <v>0</v>
      </c>
      <c r="Q541" s="7">
        <v>3</v>
      </c>
      <c r="R541" s="7">
        <v>1</v>
      </c>
      <c r="S541" s="7">
        <v>0</v>
      </c>
      <c r="T541" s="19">
        <f>(F541+O541+L541)/(D541+O541+M541)</f>
        <v>0.47058823529411764</v>
      </c>
      <c r="U541" s="19">
        <f>(G541+H541*2+I541*3+J541*4)/D541</f>
        <v>0.63636363636363635</v>
      </c>
      <c r="V541" s="19">
        <f>T541+U541</f>
        <v>1.106951871657754</v>
      </c>
      <c r="W541" s="19">
        <f>F541/D541</f>
        <v>0.33333333333333331</v>
      </c>
      <c r="X541" s="8"/>
    </row>
    <row r="542" spans="1:47" x14ac:dyDescent="0.25">
      <c r="A542" s="7">
        <v>2007</v>
      </c>
      <c r="B542" s="7">
        <v>3</v>
      </c>
      <c r="C542" s="7">
        <v>12</v>
      </c>
      <c r="D542" s="7">
        <v>12</v>
      </c>
      <c r="E542" s="7">
        <v>0</v>
      </c>
      <c r="F542" s="7">
        <v>5</v>
      </c>
      <c r="G542" s="7">
        <v>4</v>
      </c>
      <c r="H542" s="7">
        <v>0</v>
      </c>
      <c r="I542" s="7">
        <v>1</v>
      </c>
      <c r="J542" s="7">
        <v>0</v>
      </c>
      <c r="K542" s="7">
        <v>5</v>
      </c>
      <c r="L542" s="7">
        <v>0</v>
      </c>
      <c r="M542" s="7">
        <v>0</v>
      </c>
      <c r="N542" s="7">
        <v>2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19">
        <f>(F542+O542+L542)/(D542+O542+M542)</f>
        <v>0.41666666666666669</v>
      </c>
      <c r="U542" s="19">
        <f>(G542+H542*2+I542*3+J542*4)/D542</f>
        <v>0.58333333333333337</v>
      </c>
      <c r="V542" s="19">
        <f>T542+U542</f>
        <v>1</v>
      </c>
      <c r="W542" s="19">
        <f>F542/D542</f>
        <v>0.41666666666666669</v>
      </c>
      <c r="X542" s="8"/>
    </row>
    <row r="543" spans="1:47" x14ac:dyDescent="0.25">
      <c r="A543" s="7">
        <v>2008</v>
      </c>
      <c r="B543" s="7">
        <v>1</v>
      </c>
      <c r="C543" s="7">
        <v>4</v>
      </c>
      <c r="D543" s="7">
        <v>3</v>
      </c>
      <c r="E543" s="7">
        <v>0</v>
      </c>
      <c r="F543" s="7">
        <v>1</v>
      </c>
      <c r="G543" s="7">
        <v>1</v>
      </c>
      <c r="H543" s="7">
        <v>0</v>
      </c>
      <c r="I543" s="7">
        <v>0</v>
      </c>
      <c r="J543" s="7">
        <v>0</v>
      </c>
      <c r="K543" s="7">
        <v>0</v>
      </c>
      <c r="L543" s="7">
        <v>1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19">
        <f>(F543+O543+L543)/(D543+O543+M543)</f>
        <v>0.66666666666666663</v>
      </c>
      <c r="U543" s="19">
        <f>(G543+H543*2+I543*3+J543*4)/D543</f>
        <v>0.33333333333333331</v>
      </c>
      <c r="V543" s="19">
        <f>T543+U543</f>
        <v>1</v>
      </c>
      <c r="W543" s="19">
        <f>F543/D543</f>
        <v>0.33333333333333331</v>
      </c>
      <c r="X543" s="8"/>
    </row>
    <row r="544" spans="1:47" x14ac:dyDescent="0.25">
      <c r="A544" s="7">
        <v>2010</v>
      </c>
      <c r="B544" s="7">
        <v>0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19">
        <v>0</v>
      </c>
      <c r="U544" s="19">
        <v>0</v>
      </c>
      <c r="V544" s="19">
        <v>0</v>
      </c>
      <c r="W544" s="19">
        <v>0</v>
      </c>
      <c r="X544" s="8"/>
    </row>
    <row r="545" spans="1:24" x14ac:dyDescent="0.25">
      <c r="A545" s="10" t="s">
        <v>23</v>
      </c>
      <c r="B545" s="7">
        <v>15</v>
      </c>
      <c r="C545" s="7">
        <v>54</v>
      </c>
      <c r="D545" s="7">
        <v>48</v>
      </c>
      <c r="E545" s="7">
        <v>7</v>
      </c>
      <c r="F545" s="7">
        <v>17</v>
      </c>
      <c r="G545" s="7">
        <v>10</v>
      </c>
      <c r="H545" s="7">
        <v>4</v>
      </c>
      <c r="I545" s="7">
        <v>1</v>
      </c>
      <c r="J545" s="7">
        <v>2</v>
      </c>
      <c r="K545" s="7">
        <v>13</v>
      </c>
      <c r="L545" s="7">
        <v>5</v>
      </c>
      <c r="M545" s="7">
        <v>0</v>
      </c>
      <c r="N545" s="7">
        <v>8</v>
      </c>
      <c r="O545" s="7">
        <v>1</v>
      </c>
      <c r="P545" s="7">
        <v>0</v>
      </c>
      <c r="Q545" s="7">
        <v>3</v>
      </c>
      <c r="R545" s="7">
        <v>1</v>
      </c>
      <c r="S545" s="7">
        <v>0</v>
      </c>
      <c r="T545" s="19">
        <f>(F545+O545+L545)/(D545+O545+M545)</f>
        <v>0.46938775510204084</v>
      </c>
      <c r="U545" s="19">
        <f>(G545+H545*2+I545*3+J545*4)/D545</f>
        <v>0.60416666666666663</v>
      </c>
      <c r="V545" s="19">
        <f>T545+U545</f>
        <v>1.0735544217687074</v>
      </c>
      <c r="W545" s="19">
        <f>F545/D545</f>
        <v>0.35416666666666669</v>
      </c>
      <c r="X545" s="8"/>
    </row>
    <row r="546" spans="1:24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9"/>
      <c r="U546" s="19"/>
      <c r="V546" s="19"/>
      <c r="W546" s="19"/>
    </row>
    <row r="547" spans="1:24" ht="15.75" x14ac:dyDescent="0.25">
      <c r="A547" s="9" t="s">
        <v>122</v>
      </c>
      <c r="B547" s="10" t="s">
        <v>0</v>
      </c>
      <c r="C547" s="10" t="s">
        <v>1</v>
      </c>
      <c r="D547" s="10" t="s">
        <v>2</v>
      </c>
      <c r="E547" s="10" t="s">
        <v>3</v>
      </c>
      <c r="F547" s="10" t="s">
        <v>4</v>
      </c>
      <c r="G547" s="10" t="s">
        <v>5</v>
      </c>
      <c r="H547" s="10" t="s">
        <v>6</v>
      </c>
      <c r="I547" s="10" t="s">
        <v>7</v>
      </c>
      <c r="J547" s="10" t="s">
        <v>8</v>
      </c>
      <c r="K547" s="10" t="s">
        <v>9</v>
      </c>
      <c r="L547" s="10" t="s">
        <v>10</v>
      </c>
      <c r="M547" s="10" t="s">
        <v>11</v>
      </c>
      <c r="N547" s="10" t="s">
        <v>12</v>
      </c>
      <c r="O547" s="10" t="s">
        <v>13</v>
      </c>
      <c r="P547" s="10" t="s">
        <v>14</v>
      </c>
      <c r="Q547" s="10" t="s">
        <v>15</v>
      </c>
      <c r="R547" s="10" t="s">
        <v>16</v>
      </c>
      <c r="S547" s="10" t="s">
        <v>17</v>
      </c>
      <c r="T547" s="19" t="s">
        <v>18</v>
      </c>
      <c r="U547" s="19" t="s">
        <v>19</v>
      </c>
      <c r="V547" s="19" t="s">
        <v>20</v>
      </c>
      <c r="W547" s="19" t="s">
        <v>21</v>
      </c>
    </row>
    <row r="548" spans="1:24" x14ac:dyDescent="0.25">
      <c r="A548" s="7">
        <v>2018</v>
      </c>
      <c r="B548" s="7">
        <v>1</v>
      </c>
      <c r="C548" s="7">
        <v>3</v>
      </c>
      <c r="D548" s="7">
        <v>3</v>
      </c>
      <c r="E548" s="7">
        <v>1</v>
      </c>
      <c r="F548" s="7">
        <v>2</v>
      </c>
      <c r="G548" s="7">
        <v>2</v>
      </c>
      <c r="H548" s="7">
        <v>0</v>
      </c>
      <c r="I548" s="7">
        <v>0</v>
      </c>
      <c r="J548" s="7">
        <v>0</v>
      </c>
      <c r="K548" s="7">
        <v>1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19">
        <f>(F548+O548+L548)/(D548+O548+M548)</f>
        <v>0.66666666666666663</v>
      </c>
      <c r="U548" s="19">
        <f>(G548+H548*2+I548*3+J548*4)/D548</f>
        <v>0.66666666666666663</v>
      </c>
      <c r="V548" s="19">
        <f>T548+U548</f>
        <v>1.3333333333333333</v>
      </c>
      <c r="W548" s="19">
        <f>F548/D548</f>
        <v>0.66666666666666663</v>
      </c>
    </row>
    <row r="549" spans="1:24" x14ac:dyDescent="0.25">
      <c r="A549" s="7">
        <v>2019</v>
      </c>
      <c r="B549" s="7">
        <v>1</v>
      </c>
      <c r="C549" s="7">
        <v>1</v>
      </c>
      <c r="D549" s="7">
        <v>1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1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19">
        <f>(F549+O549+L549)/(D549+O549+M549)</f>
        <v>0</v>
      </c>
      <c r="U549" s="19">
        <f>(G549+H549*2+I549*3+J549*4)/D549</f>
        <v>0</v>
      </c>
      <c r="V549" s="19">
        <f>T549+U549</f>
        <v>0</v>
      </c>
      <c r="W549" s="19">
        <f>F549/D549</f>
        <v>0</v>
      </c>
    </row>
    <row r="550" spans="1:24" x14ac:dyDescent="0.25">
      <c r="A550" s="10" t="s">
        <v>23</v>
      </c>
      <c r="B550" s="7">
        <v>2</v>
      </c>
      <c r="C550" s="7">
        <v>4</v>
      </c>
      <c r="D550" s="7">
        <v>4</v>
      </c>
      <c r="E550" s="7">
        <v>1</v>
      </c>
      <c r="F550" s="7">
        <v>2</v>
      </c>
      <c r="G550" s="7">
        <v>2</v>
      </c>
      <c r="H550" s="7">
        <v>0</v>
      </c>
      <c r="I550" s="7">
        <v>0</v>
      </c>
      <c r="J550" s="7">
        <v>0</v>
      </c>
      <c r="K550" s="7">
        <v>1</v>
      </c>
      <c r="L550" s="7">
        <v>0</v>
      </c>
      <c r="M550" s="7">
        <v>0</v>
      </c>
      <c r="N550" s="7">
        <v>1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19">
        <f>(F550+O550+L550)/(D550+O550+M550)</f>
        <v>0.5</v>
      </c>
      <c r="U550" s="19">
        <f>(G550+H550*2+I550*3+J550*4)/D550</f>
        <v>0.5</v>
      </c>
      <c r="V550" s="19">
        <f>T550+U550</f>
        <v>1</v>
      </c>
      <c r="W550" s="19">
        <f>F550/D550</f>
        <v>0.5</v>
      </c>
    </row>
    <row r="551" spans="1:24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9"/>
      <c r="U551" s="19"/>
      <c r="V551" s="19"/>
      <c r="W551" s="19"/>
    </row>
    <row r="552" spans="1:24" ht="15.75" x14ac:dyDescent="0.25">
      <c r="A552" s="9" t="s">
        <v>50</v>
      </c>
      <c r="B552" s="10" t="s">
        <v>0</v>
      </c>
      <c r="C552" s="10" t="s">
        <v>1</v>
      </c>
      <c r="D552" s="10" t="s">
        <v>2</v>
      </c>
      <c r="E552" s="10" t="s">
        <v>3</v>
      </c>
      <c r="F552" s="10" t="s">
        <v>4</v>
      </c>
      <c r="G552" s="10" t="s">
        <v>5</v>
      </c>
      <c r="H552" s="10" t="s">
        <v>6</v>
      </c>
      <c r="I552" s="10" t="s">
        <v>7</v>
      </c>
      <c r="J552" s="10" t="s">
        <v>8</v>
      </c>
      <c r="K552" s="10" t="s">
        <v>9</v>
      </c>
      <c r="L552" s="10" t="s">
        <v>10</v>
      </c>
      <c r="M552" s="10" t="s">
        <v>11</v>
      </c>
      <c r="N552" s="10" t="s">
        <v>12</v>
      </c>
      <c r="O552" s="10" t="s">
        <v>13</v>
      </c>
      <c r="P552" s="10" t="s">
        <v>14</v>
      </c>
      <c r="Q552" s="10" t="s">
        <v>15</v>
      </c>
      <c r="R552" s="10" t="s">
        <v>16</v>
      </c>
      <c r="S552" s="10" t="s">
        <v>17</v>
      </c>
      <c r="T552" s="19" t="s">
        <v>18</v>
      </c>
      <c r="U552" s="19" t="s">
        <v>19</v>
      </c>
      <c r="V552" s="19" t="s">
        <v>20</v>
      </c>
      <c r="W552" s="19" t="s">
        <v>21</v>
      </c>
    </row>
    <row r="553" spans="1:24" x14ac:dyDescent="0.25">
      <c r="A553" s="7">
        <v>2011</v>
      </c>
      <c r="B553" s="7">
        <v>4</v>
      </c>
      <c r="C553" s="7">
        <v>8</v>
      </c>
      <c r="D553" s="7">
        <v>8</v>
      </c>
      <c r="E553" s="7">
        <v>0</v>
      </c>
      <c r="F553" s="7">
        <v>1</v>
      </c>
      <c r="G553" s="7">
        <v>0</v>
      </c>
      <c r="H553" s="7">
        <v>1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3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19">
        <f>(F553+O553+L553)/(D553+O553+M553)</f>
        <v>0.125</v>
      </c>
      <c r="U553" s="19">
        <f>(G553+H553*2+I553*3+J553*4)/D553</f>
        <v>0.25</v>
      </c>
      <c r="V553" s="19">
        <f>T553+U553</f>
        <v>0.375</v>
      </c>
      <c r="W553" s="19">
        <f>F553/D553</f>
        <v>0.125</v>
      </c>
    </row>
    <row r="554" spans="1:24" x14ac:dyDescent="0.25">
      <c r="A554" s="10" t="s">
        <v>23</v>
      </c>
      <c r="B554" s="7">
        <v>4</v>
      </c>
      <c r="C554" s="7">
        <v>8</v>
      </c>
      <c r="D554" s="7">
        <v>8</v>
      </c>
      <c r="E554" s="7">
        <v>0</v>
      </c>
      <c r="F554" s="7">
        <v>1</v>
      </c>
      <c r="G554" s="7">
        <v>0</v>
      </c>
      <c r="H554" s="7">
        <v>1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3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19">
        <f>(F554+O554+L554)/(D554+O554+M554)</f>
        <v>0.125</v>
      </c>
      <c r="U554" s="19">
        <f>(G554+H554*2+I554*3+J554*4)/D554</f>
        <v>0.25</v>
      </c>
      <c r="V554" s="19">
        <f>T554+U554</f>
        <v>0.375</v>
      </c>
      <c r="W554" s="19">
        <f>F554/D554</f>
        <v>0.125</v>
      </c>
    </row>
    <row r="555" spans="1:24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9"/>
      <c r="U555" s="19"/>
      <c r="V555" s="19"/>
      <c r="W555" s="19"/>
    </row>
    <row r="556" spans="1:24" ht="15.75" x14ac:dyDescent="0.25">
      <c r="A556" s="9" t="s">
        <v>54</v>
      </c>
      <c r="B556" s="10" t="s">
        <v>0</v>
      </c>
      <c r="C556" s="10" t="s">
        <v>1</v>
      </c>
      <c r="D556" s="10" t="s">
        <v>2</v>
      </c>
      <c r="E556" s="10" t="s">
        <v>3</v>
      </c>
      <c r="F556" s="10" t="s">
        <v>4</v>
      </c>
      <c r="G556" s="10" t="s">
        <v>5</v>
      </c>
      <c r="H556" s="10" t="s">
        <v>6</v>
      </c>
      <c r="I556" s="10" t="s">
        <v>7</v>
      </c>
      <c r="J556" s="10" t="s">
        <v>8</v>
      </c>
      <c r="K556" s="10" t="s">
        <v>9</v>
      </c>
      <c r="L556" s="10" t="s">
        <v>10</v>
      </c>
      <c r="M556" s="10" t="s">
        <v>11</v>
      </c>
      <c r="N556" s="10" t="s">
        <v>12</v>
      </c>
      <c r="O556" s="10" t="s">
        <v>13</v>
      </c>
      <c r="P556" s="10" t="s">
        <v>14</v>
      </c>
      <c r="Q556" s="10" t="s">
        <v>15</v>
      </c>
      <c r="R556" s="10" t="s">
        <v>16</v>
      </c>
      <c r="S556" s="10" t="s">
        <v>17</v>
      </c>
      <c r="T556" s="19" t="s">
        <v>18</v>
      </c>
      <c r="U556" s="19" t="s">
        <v>19</v>
      </c>
      <c r="V556" s="19" t="s">
        <v>20</v>
      </c>
      <c r="W556" s="19" t="s">
        <v>21</v>
      </c>
    </row>
    <row r="557" spans="1:24" x14ac:dyDescent="0.25">
      <c r="A557" s="7">
        <v>2006</v>
      </c>
      <c r="B557" s="7">
        <v>1</v>
      </c>
      <c r="C557" s="7">
        <v>4</v>
      </c>
      <c r="D557" s="7">
        <v>3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1</v>
      </c>
      <c r="M557" s="7">
        <v>0</v>
      </c>
      <c r="N557" s="7">
        <v>1</v>
      </c>
      <c r="O557" s="7">
        <v>0</v>
      </c>
      <c r="P557" s="7">
        <v>0</v>
      </c>
      <c r="Q557" s="7">
        <v>0</v>
      </c>
      <c r="R557" s="7">
        <v>0</v>
      </c>
      <c r="S557" s="7">
        <v>1</v>
      </c>
      <c r="T557" s="19">
        <f>(F557+O557+L557)/(D557+O557+M557)</f>
        <v>0.33333333333333331</v>
      </c>
      <c r="U557" s="19">
        <f>(G557+H557*2+I557*3+J557*4)/D557</f>
        <v>0</v>
      </c>
      <c r="V557" s="19">
        <f>T557+U557</f>
        <v>0.33333333333333331</v>
      </c>
      <c r="W557" s="19">
        <f>F557/D557</f>
        <v>0</v>
      </c>
    </row>
    <row r="558" spans="1:24" x14ac:dyDescent="0.25">
      <c r="A558" s="7">
        <v>2007</v>
      </c>
      <c r="B558" s="7">
        <v>1</v>
      </c>
      <c r="C558" s="7">
        <v>3</v>
      </c>
      <c r="D558" s="7">
        <v>2</v>
      </c>
      <c r="E558" s="7">
        <v>0</v>
      </c>
      <c r="F558" s="7">
        <v>1</v>
      </c>
      <c r="G558" s="7">
        <v>1</v>
      </c>
      <c r="H558" s="7">
        <v>0</v>
      </c>
      <c r="I558" s="7">
        <v>0</v>
      </c>
      <c r="J558" s="7">
        <v>0</v>
      </c>
      <c r="K558" s="7">
        <v>0</v>
      </c>
      <c r="L558" s="7">
        <v>1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19">
        <f>(F558+O558+L558)/(D558+O558+M558)</f>
        <v>1</v>
      </c>
      <c r="U558" s="19">
        <f>(G558+H558*2+I558*3+J558*4)/D558</f>
        <v>0.5</v>
      </c>
      <c r="V558" s="19">
        <f>T558+U558</f>
        <v>1.5</v>
      </c>
      <c r="W558" s="19">
        <f>F558/D558</f>
        <v>0.5</v>
      </c>
    </row>
    <row r="559" spans="1:24" x14ac:dyDescent="0.25">
      <c r="A559" s="7">
        <v>2008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19">
        <v>0</v>
      </c>
      <c r="U559" s="19">
        <v>0</v>
      </c>
      <c r="V559" s="19">
        <v>0</v>
      </c>
      <c r="W559" s="19">
        <v>0</v>
      </c>
    </row>
    <row r="560" spans="1:24" x14ac:dyDescent="0.25">
      <c r="A560" s="7">
        <v>2009</v>
      </c>
      <c r="B560" s="7">
        <v>13</v>
      </c>
      <c r="C560" s="7">
        <v>50</v>
      </c>
      <c r="D560" s="7">
        <v>39</v>
      </c>
      <c r="E560" s="7">
        <v>9</v>
      </c>
      <c r="F560" s="7">
        <v>6</v>
      </c>
      <c r="G560" s="7">
        <v>3</v>
      </c>
      <c r="H560" s="7">
        <v>2</v>
      </c>
      <c r="I560" s="7">
        <v>0</v>
      </c>
      <c r="J560" s="7">
        <v>1</v>
      </c>
      <c r="K560" s="7">
        <v>9</v>
      </c>
      <c r="L560" s="7">
        <v>11</v>
      </c>
      <c r="M560" s="7">
        <v>0</v>
      </c>
      <c r="N560" s="7">
        <v>3</v>
      </c>
      <c r="O560" s="7">
        <v>0</v>
      </c>
      <c r="P560" s="7">
        <v>1</v>
      </c>
      <c r="Q560" s="7">
        <v>2</v>
      </c>
      <c r="R560" s="7">
        <v>3</v>
      </c>
      <c r="S560" s="7">
        <v>0</v>
      </c>
      <c r="T560" s="19">
        <f t="shared" ref="T560:T565" si="52">(F560+O560+L560)/(D560+O560+M560)</f>
        <v>0.4358974358974359</v>
      </c>
      <c r="U560" s="19">
        <f t="shared" ref="U560:U565" si="53">(G560+H560*2+I560*3+J560*4)/D560</f>
        <v>0.28205128205128205</v>
      </c>
      <c r="V560" s="19">
        <f t="shared" ref="V560:V565" si="54">T560+U560</f>
        <v>0.71794871794871795</v>
      </c>
      <c r="W560" s="19">
        <f t="shared" ref="W560:W565" si="55">F560/D560</f>
        <v>0.15384615384615385</v>
      </c>
    </row>
    <row r="561" spans="1:23" x14ac:dyDescent="0.25">
      <c r="A561" s="7">
        <v>2010</v>
      </c>
      <c r="B561" s="7">
        <v>13</v>
      </c>
      <c r="C561" s="7">
        <v>45</v>
      </c>
      <c r="D561" s="7">
        <v>35</v>
      </c>
      <c r="E561" s="7">
        <v>4</v>
      </c>
      <c r="F561" s="7">
        <v>10</v>
      </c>
      <c r="G561" s="7">
        <v>9</v>
      </c>
      <c r="H561" s="7">
        <v>1</v>
      </c>
      <c r="I561" s="7">
        <v>0</v>
      </c>
      <c r="J561" s="7">
        <v>0</v>
      </c>
      <c r="K561" s="7">
        <v>2</v>
      </c>
      <c r="L561" s="7">
        <v>8</v>
      </c>
      <c r="M561" s="7">
        <v>1</v>
      </c>
      <c r="N561" s="7">
        <v>3</v>
      </c>
      <c r="O561" s="7">
        <v>1</v>
      </c>
      <c r="P561" s="7">
        <v>0</v>
      </c>
      <c r="Q561" s="7">
        <v>0</v>
      </c>
      <c r="R561" s="7">
        <v>1</v>
      </c>
      <c r="S561" s="7">
        <v>0</v>
      </c>
      <c r="T561" s="19">
        <f t="shared" si="52"/>
        <v>0.51351351351351349</v>
      </c>
      <c r="U561" s="19">
        <f t="shared" si="53"/>
        <v>0.31428571428571428</v>
      </c>
      <c r="V561" s="19">
        <f t="shared" si="54"/>
        <v>0.82779922779922777</v>
      </c>
      <c r="W561" s="19">
        <f t="shared" si="55"/>
        <v>0.2857142857142857</v>
      </c>
    </row>
    <row r="562" spans="1:23" x14ac:dyDescent="0.25">
      <c r="A562" s="7">
        <v>2011</v>
      </c>
      <c r="B562" s="7">
        <v>18</v>
      </c>
      <c r="C562" s="7">
        <v>68</v>
      </c>
      <c r="D562" s="7">
        <v>58</v>
      </c>
      <c r="E562" s="7">
        <v>15</v>
      </c>
      <c r="F562" s="7">
        <v>23</v>
      </c>
      <c r="G562" s="7">
        <v>16</v>
      </c>
      <c r="H562" s="7">
        <v>6</v>
      </c>
      <c r="I562" s="7">
        <v>0</v>
      </c>
      <c r="J562" s="7">
        <v>1</v>
      </c>
      <c r="K562" s="7">
        <v>8</v>
      </c>
      <c r="L562" s="7">
        <v>7</v>
      </c>
      <c r="M562" s="7">
        <v>1</v>
      </c>
      <c r="N562" s="7">
        <v>5</v>
      </c>
      <c r="O562" s="7">
        <v>2</v>
      </c>
      <c r="P562" s="7">
        <v>0</v>
      </c>
      <c r="Q562" s="7">
        <v>0</v>
      </c>
      <c r="R562" s="7">
        <v>0</v>
      </c>
      <c r="S562" s="7">
        <v>0</v>
      </c>
      <c r="T562" s="19">
        <f t="shared" si="52"/>
        <v>0.52459016393442626</v>
      </c>
      <c r="U562" s="19">
        <f t="shared" si="53"/>
        <v>0.55172413793103448</v>
      </c>
      <c r="V562" s="19">
        <f t="shared" si="54"/>
        <v>1.0763143018654606</v>
      </c>
      <c r="W562" s="19">
        <f t="shared" si="55"/>
        <v>0.39655172413793105</v>
      </c>
    </row>
    <row r="563" spans="1:23" x14ac:dyDescent="0.25">
      <c r="A563" s="7">
        <v>2012</v>
      </c>
      <c r="B563" s="7">
        <v>24</v>
      </c>
      <c r="C563" s="7">
        <v>93</v>
      </c>
      <c r="D563" s="7">
        <v>77</v>
      </c>
      <c r="E563" s="7">
        <v>20</v>
      </c>
      <c r="F563" s="7">
        <v>28</v>
      </c>
      <c r="G563" s="7">
        <v>21</v>
      </c>
      <c r="H563" s="7">
        <v>5</v>
      </c>
      <c r="I563" s="7">
        <v>0</v>
      </c>
      <c r="J563" s="7">
        <v>2</v>
      </c>
      <c r="K563" s="7">
        <v>16</v>
      </c>
      <c r="L563" s="53">
        <v>10</v>
      </c>
      <c r="M563" s="7">
        <v>0</v>
      </c>
      <c r="N563" s="7">
        <v>12</v>
      </c>
      <c r="O563" s="7">
        <v>6</v>
      </c>
      <c r="P563" s="7">
        <v>2</v>
      </c>
      <c r="Q563" s="53">
        <v>2</v>
      </c>
      <c r="R563" s="7">
        <v>6</v>
      </c>
      <c r="S563" s="7">
        <v>0</v>
      </c>
      <c r="T563" s="52">
        <f t="shared" si="52"/>
        <v>0.53012048192771088</v>
      </c>
      <c r="U563" s="19">
        <f t="shared" si="53"/>
        <v>0.50649350649350644</v>
      </c>
      <c r="V563" s="52">
        <f t="shared" si="54"/>
        <v>1.0366139884212173</v>
      </c>
      <c r="W563" s="52">
        <f t="shared" si="55"/>
        <v>0.36363636363636365</v>
      </c>
    </row>
    <row r="564" spans="1:23" x14ac:dyDescent="0.25">
      <c r="A564" s="7">
        <v>2013</v>
      </c>
      <c r="B564" s="7">
        <v>9</v>
      </c>
      <c r="C564" s="7">
        <v>31</v>
      </c>
      <c r="D564" s="7">
        <v>26</v>
      </c>
      <c r="E564" s="7">
        <v>4</v>
      </c>
      <c r="F564" s="7">
        <v>7</v>
      </c>
      <c r="G564" s="7">
        <v>5</v>
      </c>
      <c r="H564" s="7">
        <v>1</v>
      </c>
      <c r="I564" s="7">
        <v>1</v>
      </c>
      <c r="J564" s="7">
        <v>0</v>
      </c>
      <c r="K564" s="7">
        <v>5</v>
      </c>
      <c r="L564" s="7">
        <v>3</v>
      </c>
      <c r="M564" s="7">
        <v>0</v>
      </c>
      <c r="N564" s="7">
        <v>3</v>
      </c>
      <c r="O564" s="7">
        <v>2</v>
      </c>
      <c r="P564" s="7">
        <v>2</v>
      </c>
      <c r="Q564" s="7">
        <v>0</v>
      </c>
      <c r="R564" s="7">
        <v>0</v>
      </c>
      <c r="S564" s="7">
        <v>0</v>
      </c>
      <c r="T564" s="19">
        <f t="shared" si="52"/>
        <v>0.42857142857142855</v>
      </c>
      <c r="U564" s="19">
        <f t="shared" si="53"/>
        <v>0.38461538461538464</v>
      </c>
      <c r="V564" s="19">
        <f t="shared" si="54"/>
        <v>0.81318681318681318</v>
      </c>
      <c r="W564" s="19">
        <f t="shared" si="55"/>
        <v>0.26923076923076922</v>
      </c>
    </row>
    <row r="565" spans="1:23" x14ac:dyDescent="0.25">
      <c r="A565" s="23" t="s">
        <v>23</v>
      </c>
      <c r="B565" s="12">
        <v>79</v>
      </c>
      <c r="C565" s="12">
        <v>294</v>
      </c>
      <c r="D565" s="12">
        <v>240</v>
      </c>
      <c r="E565" s="12">
        <v>52</v>
      </c>
      <c r="F565" s="12">
        <v>75</v>
      </c>
      <c r="G565" s="12">
        <v>55</v>
      </c>
      <c r="H565" s="12">
        <v>15</v>
      </c>
      <c r="I565" s="12">
        <v>1</v>
      </c>
      <c r="J565" s="12">
        <v>4</v>
      </c>
      <c r="K565" s="12">
        <v>40</v>
      </c>
      <c r="L565" s="12">
        <v>41</v>
      </c>
      <c r="M565" s="12">
        <v>2</v>
      </c>
      <c r="N565" s="12">
        <v>27</v>
      </c>
      <c r="O565" s="12">
        <v>11</v>
      </c>
      <c r="P565" s="12">
        <v>5</v>
      </c>
      <c r="Q565" s="12">
        <v>4</v>
      </c>
      <c r="R565" s="12">
        <v>10</v>
      </c>
      <c r="S565" s="12">
        <v>1</v>
      </c>
      <c r="T565" s="19">
        <f t="shared" si="52"/>
        <v>0.50197628458498023</v>
      </c>
      <c r="U565" s="19">
        <f t="shared" si="53"/>
        <v>0.43333333333333335</v>
      </c>
      <c r="V565" s="19">
        <f t="shared" si="54"/>
        <v>0.93530961791831357</v>
      </c>
      <c r="W565" s="19">
        <f t="shared" si="55"/>
        <v>0.3125</v>
      </c>
    </row>
    <row r="566" spans="1:23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9"/>
      <c r="U566" s="19"/>
      <c r="V566" s="19"/>
      <c r="W566" s="19"/>
    </row>
    <row r="567" spans="1:23" ht="15.75" x14ac:dyDescent="0.25">
      <c r="A567" s="9" t="s">
        <v>149</v>
      </c>
      <c r="B567" s="10" t="s">
        <v>0</v>
      </c>
      <c r="C567" s="10" t="s">
        <v>1</v>
      </c>
      <c r="D567" s="10" t="s">
        <v>2</v>
      </c>
      <c r="E567" s="10" t="s">
        <v>3</v>
      </c>
      <c r="F567" s="10" t="s">
        <v>4</v>
      </c>
      <c r="G567" s="10" t="s">
        <v>5</v>
      </c>
      <c r="H567" s="10" t="s">
        <v>6</v>
      </c>
      <c r="I567" s="10" t="s">
        <v>7</v>
      </c>
      <c r="J567" s="10" t="s">
        <v>8</v>
      </c>
      <c r="K567" s="10" t="s">
        <v>9</v>
      </c>
      <c r="L567" s="10" t="s">
        <v>10</v>
      </c>
      <c r="M567" s="10" t="s">
        <v>11</v>
      </c>
      <c r="N567" s="10" t="s">
        <v>12</v>
      </c>
      <c r="O567" s="10" t="s">
        <v>13</v>
      </c>
      <c r="P567" s="10" t="s">
        <v>14</v>
      </c>
      <c r="Q567" s="10" t="s">
        <v>15</v>
      </c>
      <c r="R567" s="10" t="s">
        <v>16</v>
      </c>
      <c r="S567" s="10" t="s">
        <v>17</v>
      </c>
      <c r="T567" s="19" t="s">
        <v>18</v>
      </c>
      <c r="U567" s="19" t="s">
        <v>19</v>
      </c>
      <c r="V567" s="19" t="s">
        <v>20</v>
      </c>
      <c r="W567" s="19" t="s">
        <v>21</v>
      </c>
    </row>
    <row r="568" spans="1:23" x14ac:dyDescent="0.25">
      <c r="A568" s="7">
        <v>2006</v>
      </c>
      <c r="B568" s="7">
        <v>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19">
        <v>0</v>
      </c>
      <c r="U568" s="19">
        <v>0</v>
      </c>
      <c r="V568" s="19">
        <v>0</v>
      </c>
      <c r="W568" s="19">
        <v>0</v>
      </c>
    </row>
    <row r="569" spans="1:23" x14ac:dyDescent="0.25">
      <c r="A569" s="10" t="s">
        <v>23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19">
        <v>0</v>
      </c>
      <c r="U569" s="19">
        <v>0</v>
      </c>
      <c r="V569" s="19">
        <v>0</v>
      </c>
      <c r="W569" s="19">
        <v>0</v>
      </c>
    </row>
    <row r="570" spans="1:23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9"/>
      <c r="U570" s="19"/>
      <c r="V570" s="19"/>
      <c r="W570" s="19"/>
    </row>
    <row r="571" spans="1:23" ht="15.75" x14ac:dyDescent="0.25">
      <c r="A571" s="9" t="s">
        <v>216</v>
      </c>
      <c r="B571" s="10" t="s">
        <v>0</v>
      </c>
      <c r="C571" s="10" t="s">
        <v>1</v>
      </c>
      <c r="D571" s="10" t="s">
        <v>2</v>
      </c>
      <c r="E571" s="10" t="s">
        <v>3</v>
      </c>
      <c r="F571" s="10" t="s">
        <v>4</v>
      </c>
      <c r="G571" s="10" t="s">
        <v>5</v>
      </c>
      <c r="H571" s="10" t="s">
        <v>6</v>
      </c>
      <c r="I571" s="10" t="s">
        <v>7</v>
      </c>
      <c r="J571" s="10" t="s">
        <v>8</v>
      </c>
      <c r="K571" s="10" t="s">
        <v>9</v>
      </c>
      <c r="L571" s="10" t="s">
        <v>10</v>
      </c>
      <c r="M571" s="10" t="s">
        <v>11</v>
      </c>
      <c r="N571" s="10" t="s">
        <v>12</v>
      </c>
      <c r="O571" s="10" t="s">
        <v>13</v>
      </c>
      <c r="P571" s="10" t="s">
        <v>14</v>
      </c>
      <c r="Q571" s="10" t="s">
        <v>15</v>
      </c>
      <c r="R571" s="10" t="s">
        <v>16</v>
      </c>
      <c r="S571" s="10" t="s">
        <v>17</v>
      </c>
      <c r="T571" s="19" t="s">
        <v>18</v>
      </c>
      <c r="U571" s="19" t="s">
        <v>19</v>
      </c>
      <c r="V571" s="19" t="s">
        <v>20</v>
      </c>
      <c r="W571" s="19" t="s">
        <v>21</v>
      </c>
    </row>
    <row r="572" spans="1:23" x14ac:dyDescent="0.25">
      <c r="A572" s="7">
        <v>2013</v>
      </c>
      <c r="B572" s="7">
        <v>1</v>
      </c>
      <c r="C572" s="7">
        <v>5</v>
      </c>
      <c r="D572" s="7">
        <v>5</v>
      </c>
      <c r="E572" s="7">
        <v>1</v>
      </c>
      <c r="F572" s="7">
        <v>2</v>
      </c>
      <c r="G572" s="7">
        <v>2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2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19">
        <f t="shared" ref="T572:T579" si="56">(F572+O572+L572)/(D572+O572+M572)</f>
        <v>0.4</v>
      </c>
      <c r="U572" s="19">
        <f t="shared" ref="U572:U579" si="57">(G572+H572*2+I572*3+J572*4)/D572</f>
        <v>0.4</v>
      </c>
      <c r="V572" s="19">
        <f t="shared" ref="V572:V579" si="58">T572+U572</f>
        <v>0.8</v>
      </c>
      <c r="W572" s="19">
        <f t="shared" ref="W572:W579" si="59">F572/D572</f>
        <v>0.4</v>
      </c>
    </row>
    <row r="573" spans="1:23" x14ac:dyDescent="0.25">
      <c r="A573" s="7">
        <v>2016</v>
      </c>
      <c r="B573" s="7">
        <v>1</v>
      </c>
      <c r="C573" s="7">
        <v>3</v>
      </c>
      <c r="D573" s="7">
        <v>3</v>
      </c>
      <c r="E573" s="7">
        <v>0</v>
      </c>
      <c r="F573" s="7">
        <v>1</v>
      </c>
      <c r="G573" s="7">
        <v>1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19">
        <f t="shared" si="56"/>
        <v>0.33333333333333331</v>
      </c>
      <c r="U573" s="19">
        <f t="shared" si="57"/>
        <v>0.33333333333333331</v>
      </c>
      <c r="V573" s="19">
        <f t="shared" si="58"/>
        <v>0.66666666666666663</v>
      </c>
      <c r="W573" s="19">
        <f t="shared" si="59"/>
        <v>0.33333333333333331</v>
      </c>
    </row>
    <row r="574" spans="1:23" x14ac:dyDescent="0.25">
      <c r="A574" s="7">
        <v>2017</v>
      </c>
      <c r="B574" s="7">
        <v>35</v>
      </c>
      <c r="C574" s="7">
        <v>131</v>
      </c>
      <c r="D574" s="7">
        <v>113</v>
      </c>
      <c r="E574" s="7">
        <v>22</v>
      </c>
      <c r="F574" s="7">
        <v>47</v>
      </c>
      <c r="G574" s="53">
        <v>37</v>
      </c>
      <c r="H574" s="7">
        <v>9</v>
      </c>
      <c r="I574" s="7">
        <v>0</v>
      </c>
      <c r="J574" s="7">
        <v>1</v>
      </c>
      <c r="K574" s="7">
        <v>28</v>
      </c>
      <c r="L574" s="7">
        <v>15</v>
      </c>
      <c r="M574" s="7">
        <v>0</v>
      </c>
      <c r="N574" s="7">
        <v>12</v>
      </c>
      <c r="O574" s="7">
        <v>2</v>
      </c>
      <c r="P574" s="53">
        <v>6</v>
      </c>
      <c r="Q574" s="7">
        <v>4</v>
      </c>
      <c r="R574" s="7">
        <v>11</v>
      </c>
      <c r="S574" s="7">
        <v>4</v>
      </c>
      <c r="T574" s="19">
        <f t="shared" si="56"/>
        <v>0.55652173913043479</v>
      </c>
      <c r="U574" s="19">
        <f t="shared" si="57"/>
        <v>0.52212389380530977</v>
      </c>
      <c r="V574" s="19">
        <f t="shared" si="58"/>
        <v>1.0786456329357446</v>
      </c>
      <c r="W574" s="19">
        <f t="shared" si="59"/>
        <v>0.41592920353982299</v>
      </c>
    </row>
    <row r="575" spans="1:23" x14ac:dyDescent="0.25">
      <c r="A575" s="7">
        <v>2018</v>
      </c>
      <c r="B575" s="7">
        <v>39</v>
      </c>
      <c r="C575" s="7">
        <v>151</v>
      </c>
      <c r="D575" s="7">
        <v>124</v>
      </c>
      <c r="E575" s="7">
        <v>24</v>
      </c>
      <c r="F575" s="7">
        <v>34</v>
      </c>
      <c r="G575" s="7">
        <v>25</v>
      </c>
      <c r="H575" s="7">
        <v>9</v>
      </c>
      <c r="I575" s="7">
        <v>0</v>
      </c>
      <c r="J575" s="7">
        <v>0</v>
      </c>
      <c r="K575" s="7">
        <v>16</v>
      </c>
      <c r="L575" s="7">
        <v>22</v>
      </c>
      <c r="M575" s="7">
        <v>0</v>
      </c>
      <c r="N575" s="7">
        <v>19</v>
      </c>
      <c r="O575" s="7">
        <v>3</v>
      </c>
      <c r="P575" s="7">
        <v>2</v>
      </c>
      <c r="Q575" s="7">
        <v>4</v>
      </c>
      <c r="R575" s="7">
        <v>7</v>
      </c>
      <c r="S575" s="7">
        <v>1</v>
      </c>
      <c r="T575" s="19">
        <f t="shared" si="56"/>
        <v>0.46456692913385828</v>
      </c>
      <c r="U575" s="19">
        <f t="shared" si="57"/>
        <v>0.34677419354838712</v>
      </c>
      <c r="V575" s="19">
        <f t="shared" si="58"/>
        <v>0.81134112268224534</v>
      </c>
      <c r="W575" s="19">
        <f t="shared" si="59"/>
        <v>0.27419354838709675</v>
      </c>
    </row>
    <row r="576" spans="1:23" x14ac:dyDescent="0.25">
      <c r="A576" s="7">
        <v>2019</v>
      </c>
      <c r="B576" s="7">
        <v>46</v>
      </c>
      <c r="C576" s="7">
        <v>171</v>
      </c>
      <c r="D576" s="7">
        <v>141</v>
      </c>
      <c r="E576" s="7">
        <v>21</v>
      </c>
      <c r="F576" s="7">
        <v>30</v>
      </c>
      <c r="G576" s="7">
        <v>22</v>
      </c>
      <c r="H576" s="7">
        <v>7</v>
      </c>
      <c r="I576" s="7">
        <v>0</v>
      </c>
      <c r="J576" s="7">
        <v>1</v>
      </c>
      <c r="K576" s="7">
        <v>24</v>
      </c>
      <c r="L576" s="7">
        <v>19</v>
      </c>
      <c r="M576" s="7">
        <v>0</v>
      </c>
      <c r="N576" s="7">
        <v>27</v>
      </c>
      <c r="O576" s="7">
        <v>9</v>
      </c>
      <c r="P576" s="7">
        <v>6</v>
      </c>
      <c r="Q576" s="7">
        <v>6</v>
      </c>
      <c r="R576" s="7">
        <v>3</v>
      </c>
      <c r="S576" s="7">
        <v>1</v>
      </c>
      <c r="T576" s="19">
        <f t="shared" si="56"/>
        <v>0.38666666666666666</v>
      </c>
      <c r="U576" s="19">
        <f t="shared" si="57"/>
        <v>0.28368794326241137</v>
      </c>
      <c r="V576" s="19">
        <f t="shared" si="58"/>
        <v>0.67035460992907803</v>
      </c>
      <c r="W576" s="19">
        <f t="shared" si="59"/>
        <v>0.21276595744680851</v>
      </c>
    </row>
    <row r="577" spans="1:24" x14ac:dyDescent="0.25">
      <c r="A577" s="7">
        <v>2022</v>
      </c>
      <c r="B577" s="12">
        <v>29</v>
      </c>
      <c r="C577" s="12">
        <v>106</v>
      </c>
      <c r="D577" s="12">
        <v>86</v>
      </c>
      <c r="E577" s="12">
        <f>6+5</f>
        <v>11</v>
      </c>
      <c r="F577" s="12">
        <v>23</v>
      </c>
      <c r="G577" s="12">
        <f>10+6</f>
        <v>16</v>
      </c>
      <c r="H577" s="12">
        <v>3</v>
      </c>
      <c r="I577" s="12">
        <v>2</v>
      </c>
      <c r="J577" s="12">
        <f>1+1</f>
        <v>2</v>
      </c>
      <c r="K577" s="12">
        <v>15</v>
      </c>
      <c r="L577" s="12">
        <f>11+3</f>
        <v>14</v>
      </c>
      <c r="M577" s="53">
        <f>9+2</f>
        <v>11</v>
      </c>
      <c r="N577" s="12">
        <v>21</v>
      </c>
      <c r="O577" s="12">
        <v>2</v>
      </c>
      <c r="P577" s="12">
        <f>1+1</f>
        <v>2</v>
      </c>
      <c r="Q577" s="12">
        <f>2+2</f>
        <v>4</v>
      </c>
      <c r="R577" s="12">
        <v>0</v>
      </c>
      <c r="S577" s="12">
        <v>0</v>
      </c>
      <c r="T577" s="19">
        <f t="shared" si="56"/>
        <v>0.39393939393939392</v>
      </c>
      <c r="U577" s="19">
        <f t="shared" si="57"/>
        <v>0.41860465116279072</v>
      </c>
      <c r="V577" s="19">
        <f t="shared" si="58"/>
        <v>0.81254404510218459</v>
      </c>
      <c r="W577" s="19">
        <f t="shared" si="59"/>
        <v>0.26744186046511625</v>
      </c>
    </row>
    <row r="578" spans="1:24" x14ac:dyDescent="0.25">
      <c r="A578" s="7">
        <v>2023</v>
      </c>
      <c r="B578" s="7">
        <v>28</v>
      </c>
      <c r="C578" s="7">
        <v>85</v>
      </c>
      <c r="D578" s="7">
        <v>72</v>
      </c>
      <c r="E578" s="7">
        <v>15</v>
      </c>
      <c r="F578" s="7">
        <v>25</v>
      </c>
      <c r="G578" s="7">
        <v>18</v>
      </c>
      <c r="H578" s="7">
        <v>4</v>
      </c>
      <c r="I578" s="7">
        <v>0</v>
      </c>
      <c r="J578" s="7">
        <v>2</v>
      </c>
      <c r="K578" s="7">
        <v>14</v>
      </c>
      <c r="L578" s="7">
        <v>7</v>
      </c>
      <c r="M578" s="7">
        <v>0</v>
      </c>
      <c r="N578" s="7">
        <v>9</v>
      </c>
      <c r="O578" s="7">
        <v>2</v>
      </c>
      <c r="P578" s="7">
        <v>0</v>
      </c>
      <c r="Q578" s="7">
        <v>0</v>
      </c>
      <c r="R578" s="7">
        <v>3</v>
      </c>
      <c r="S578" s="7">
        <v>0</v>
      </c>
      <c r="T578" s="19">
        <f t="shared" si="56"/>
        <v>0.45945945945945948</v>
      </c>
      <c r="U578" s="19">
        <f t="shared" si="57"/>
        <v>0.47222222222222221</v>
      </c>
      <c r="V578" s="19">
        <f t="shared" si="58"/>
        <v>0.93168168168168175</v>
      </c>
      <c r="W578" s="19">
        <f t="shared" si="59"/>
        <v>0.34722222222222221</v>
      </c>
    </row>
    <row r="579" spans="1:24" x14ac:dyDescent="0.25">
      <c r="A579" s="23" t="s">
        <v>23</v>
      </c>
      <c r="B579" s="12">
        <v>179</v>
      </c>
      <c r="C579" s="12">
        <v>652</v>
      </c>
      <c r="D579" s="12">
        <v>544</v>
      </c>
      <c r="E579" s="12">
        <v>94</v>
      </c>
      <c r="F579" s="12">
        <v>162</v>
      </c>
      <c r="G579" s="12">
        <v>121</v>
      </c>
      <c r="H579" s="12">
        <v>32</v>
      </c>
      <c r="I579" s="12">
        <v>2</v>
      </c>
      <c r="J579" s="12">
        <v>6</v>
      </c>
      <c r="K579" s="12">
        <v>97</v>
      </c>
      <c r="L579" s="12">
        <v>77</v>
      </c>
      <c r="M579" s="12">
        <v>11</v>
      </c>
      <c r="N579" s="12">
        <v>90</v>
      </c>
      <c r="O579" s="12">
        <v>18</v>
      </c>
      <c r="P579" s="12">
        <v>16</v>
      </c>
      <c r="Q579" s="12">
        <v>18</v>
      </c>
      <c r="R579" s="12">
        <v>24</v>
      </c>
      <c r="S579" s="12">
        <v>6</v>
      </c>
      <c r="T579" s="19">
        <f t="shared" si="56"/>
        <v>0.44851657940663175</v>
      </c>
      <c r="U579" s="19">
        <f t="shared" si="57"/>
        <v>0.3952205882352941</v>
      </c>
      <c r="V579" s="19">
        <f t="shared" si="58"/>
        <v>0.84373716764192586</v>
      </c>
      <c r="W579" s="19">
        <f t="shared" si="59"/>
        <v>0.29779411764705882</v>
      </c>
    </row>
    <row r="580" spans="1:24" x14ac:dyDescent="0.25">
      <c r="A580" s="10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19"/>
      <c r="U580" s="19"/>
      <c r="V580" s="19"/>
      <c r="W580" s="19"/>
    </row>
    <row r="581" spans="1:24" ht="15.75" x14ac:dyDescent="0.25">
      <c r="A581" s="9" t="s">
        <v>26</v>
      </c>
      <c r="B581" s="10" t="s">
        <v>0</v>
      </c>
      <c r="C581" s="10" t="s">
        <v>1</v>
      </c>
      <c r="D581" s="10" t="s">
        <v>2</v>
      </c>
      <c r="E581" s="10" t="s">
        <v>3</v>
      </c>
      <c r="F581" s="10" t="s">
        <v>4</v>
      </c>
      <c r="G581" s="10" t="s">
        <v>5</v>
      </c>
      <c r="H581" s="10" t="s">
        <v>6</v>
      </c>
      <c r="I581" s="10" t="s">
        <v>7</v>
      </c>
      <c r="J581" s="10" t="s">
        <v>8</v>
      </c>
      <c r="K581" s="10" t="s">
        <v>9</v>
      </c>
      <c r="L581" s="10" t="s">
        <v>10</v>
      </c>
      <c r="M581" s="10" t="s">
        <v>11</v>
      </c>
      <c r="N581" s="10" t="s">
        <v>12</v>
      </c>
      <c r="O581" s="10" t="s">
        <v>13</v>
      </c>
      <c r="P581" s="10" t="s">
        <v>14</v>
      </c>
      <c r="Q581" s="10" t="s">
        <v>15</v>
      </c>
      <c r="R581" s="10" t="s">
        <v>16</v>
      </c>
      <c r="S581" s="10" t="s">
        <v>17</v>
      </c>
      <c r="T581" s="19" t="s">
        <v>18</v>
      </c>
      <c r="U581" s="19" t="s">
        <v>19</v>
      </c>
      <c r="V581" s="19" t="s">
        <v>20</v>
      </c>
      <c r="W581" s="19" t="s">
        <v>21</v>
      </c>
    </row>
    <row r="582" spans="1:24" x14ac:dyDescent="0.25">
      <c r="A582" s="7">
        <v>2004</v>
      </c>
      <c r="B582" s="12">
        <v>23</v>
      </c>
      <c r="C582" s="12">
        <v>70</v>
      </c>
      <c r="D582" s="12">
        <v>70</v>
      </c>
      <c r="E582" s="12"/>
      <c r="F582" s="53">
        <v>19</v>
      </c>
      <c r="G582" s="53">
        <v>19</v>
      </c>
      <c r="T582" s="19">
        <f t="shared" ref="T582:T593" si="60">(F582+O582+L582)/(D582+O582+M582)</f>
        <v>0.27142857142857141</v>
      </c>
      <c r="U582" s="19">
        <f t="shared" ref="U582:U593" si="61">(G582+H582*2+I582*3+J582*4)/D582</f>
        <v>0.27142857142857141</v>
      </c>
      <c r="V582" s="19">
        <f t="shared" ref="V582:V593" si="62">T582+U582</f>
        <v>0.54285714285714282</v>
      </c>
      <c r="W582" s="19">
        <f t="shared" ref="W582:W593" si="63">F582/D582</f>
        <v>0.27142857142857141</v>
      </c>
    </row>
    <row r="583" spans="1:24" x14ac:dyDescent="0.25">
      <c r="A583" s="7">
        <v>2005</v>
      </c>
      <c r="B583" s="7">
        <v>17</v>
      </c>
      <c r="C583" s="7">
        <v>57</v>
      </c>
      <c r="D583" s="7">
        <v>50</v>
      </c>
      <c r="E583" s="7">
        <v>5</v>
      </c>
      <c r="F583" s="7">
        <v>14</v>
      </c>
      <c r="G583" s="7">
        <v>12</v>
      </c>
      <c r="H583" s="7">
        <v>1</v>
      </c>
      <c r="I583" s="7">
        <v>1</v>
      </c>
      <c r="J583" s="7">
        <v>0</v>
      </c>
      <c r="K583" s="7">
        <v>6</v>
      </c>
      <c r="L583" s="53">
        <v>5</v>
      </c>
      <c r="M583" s="7">
        <v>0</v>
      </c>
      <c r="N583" s="7">
        <v>6</v>
      </c>
      <c r="O583" s="53">
        <v>2</v>
      </c>
      <c r="P583" s="7">
        <v>0</v>
      </c>
      <c r="Q583" s="7">
        <v>1</v>
      </c>
      <c r="R583" s="7">
        <v>1</v>
      </c>
      <c r="S583" s="7">
        <v>0</v>
      </c>
      <c r="T583" s="52">
        <f t="shared" si="60"/>
        <v>0.40384615384615385</v>
      </c>
      <c r="U583" s="19">
        <f t="shared" si="61"/>
        <v>0.34</v>
      </c>
      <c r="V583" s="52">
        <f t="shared" si="62"/>
        <v>0.74384615384615382</v>
      </c>
      <c r="W583" s="19">
        <f t="shared" si="63"/>
        <v>0.28000000000000003</v>
      </c>
    </row>
    <row r="584" spans="1:24" x14ac:dyDescent="0.25">
      <c r="A584" s="7">
        <v>2006</v>
      </c>
      <c r="B584" s="48">
        <v>23</v>
      </c>
      <c r="C584" s="48">
        <v>95</v>
      </c>
      <c r="D584" s="53">
        <v>88</v>
      </c>
      <c r="E584" s="48">
        <v>15</v>
      </c>
      <c r="F584" s="48">
        <v>28</v>
      </c>
      <c r="G584" s="53">
        <v>24</v>
      </c>
      <c r="H584" s="48">
        <v>4</v>
      </c>
      <c r="I584" s="48">
        <v>0</v>
      </c>
      <c r="J584" s="48">
        <v>0</v>
      </c>
      <c r="K584" s="48">
        <v>18</v>
      </c>
      <c r="L584" s="48">
        <v>5</v>
      </c>
      <c r="M584" s="48">
        <v>0</v>
      </c>
      <c r="N584" s="48">
        <v>12</v>
      </c>
      <c r="O584" s="48">
        <v>2</v>
      </c>
      <c r="P584" s="48">
        <v>4</v>
      </c>
      <c r="Q584" s="48">
        <v>5</v>
      </c>
      <c r="R584" s="48">
        <v>1</v>
      </c>
      <c r="S584" s="48">
        <v>0</v>
      </c>
      <c r="T584" s="41">
        <f t="shared" si="60"/>
        <v>0.3888888888888889</v>
      </c>
      <c r="U584" s="41">
        <f t="shared" si="61"/>
        <v>0.36363636363636365</v>
      </c>
      <c r="V584" s="41">
        <f t="shared" si="62"/>
        <v>0.7525252525252526</v>
      </c>
      <c r="W584" s="41">
        <f t="shared" si="63"/>
        <v>0.31818181818181818</v>
      </c>
    </row>
    <row r="585" spans="1:24" x14ac:dyDescent="0.25">
      <c r="A585" s="7">
        <v>2007</v>
      </c>
      <c r="B585" s="7">
        <v>35</v>
      </c>
      <c r="C585" s="7">
        <v>135</v>
      </c>
      <c r="D585" s="7">
        <v>109</v>
      </c>
      <c r="E585" s="7">
        <v>25</v>
      </c>
      <c r="F585" s="53">
        <v>44</v>
      </c>
      <c r="G585" s="53">
        <v>36</v>
      </c>
      <c r="H585" s="53">
        <v>8</v>
      </c>
      <c r="I585" s="7">
        <v>0</v>
      </c>
      <c r="J585" s="7">
        <v>0</v>
      </c>
      <c r="K585" s="53">
        <v>13</v>
      </c>
      <c r="L585" s="53">
        <v>21</v>
      </c>
      <c r="M585" s="7">
        <v>2</v>
      </c>
      <c r="N585" s="7">
        <v>16</v>
      </c>
      <c r="O585" s="7">
        <v>3</v>
      </c>
      <c r="P585" s="7">
        <v>4</v>
      </c>
      <c r="Q585" s="7">
        <v>5</v>
      </c>
      <c r="R585" s="7">
        <v>1</v>
      </c>
      <c r="S585" s="7">
        <v>1</v>
      </c>
      <c r="T585" s="62">
        <f t="shared" si="60"/>
        <v>0.59649122807017541</v>
      </c>
      <c r="U585" s="19">
        <f t="shared" si="61"/>
        <v>0.47706422018348627</v>
      </c>
      <c r="V585" s="19">
        <f t="shared" si="62"/>
        <v>1.0735554482536616</v>
      </c>
      <c r="W585" s="19">
        <f t="shared" si="63"/>
        <v>0.40366972477064222</v>
      </c>
    </row>
    <row r="586" spans="1:24" x14ac:dyDescent="0.25">
      <c r="A586" s="7">
        <v>2008</v>
      </c>
      <c r="B586" s="53">
        <v>25</v>
      </c>
      <c r="C586" s="53">
        <v>103</v>
      </c>
      <c r="D586" s="7">
        <v>78</v>
      </c>
      <c r="E586" s="7">
        <v>13</v>
      </c>
      <c r="F586" s="7">
        <v>19</v>
      </c>
      <c r="G586" s="7">
        <v>17</v>
      </c>
      <c r="H586" s="7">
        <v>2</v>
      </c>
      <c r="I586" s="7">
        <v>0</v>
      </c>
      <c r="J586" s="7">
        <v>0</v>
      </c>
      <c r="K586" s="7">
        <v>6</v>
      </c>
      <c r="L586" s="53">
        <v>20</v>
      </c>
      <c r="M586" s="7">
        <v>2</v>
      </c>
      <c r="N586" s="7">
        <v>12</v>
      </c>
      <c r="O586" s="53">
        <v>3</v>
      </c>
      <c r="P586" s="53">
        <v>6</v>
      </c>
      <c r="Q586" s="7">
        <v>1</v>
      </c>
      <c r="R586" s="53">
        <v>8</v>
      </c>
      <c r="S586" s="7">
        <v>4</v>
      </c>
      <c r="T586" s="19">
        <f t="shared" si="60"/>
        <v>0.50602409638554213</v>
      </c>
      <c r="U586" s="19">
        <f t="shared" si="61"/>
        <v>0.26923076923076922</v>
      </c>
      <c r="V586" s="19">
        <f t="shared" si="62"/>
        <v>0.77525486561631141</v>
      </c>
      <c r="W586" s="19">
        <f t="shared" si="63"/>
        <v>0.24358974358974358</v>
      </c>
    </row>
    <row r="587" spans="1:24" x14ac:dyDescent="0.25">
      <c r="A587" s="7">
        <v>2009</v>
      </c>
      <c r="B587" s="7">
        <v>20</v>
      </c>
      <c r="C587" s="7">
        <v>80</v>
      </c>
      <c r="D587" s="7">
        <v>66</v>
      </c>
      <c r="E587" s="7">
        <v>12</v>
      </c>
      <c r="F587" s="7">
        <v>15</v>
      </c>
      <c r="G587" s="7">
        <v>9</v>
      </c>
      <c r="H587" s="7">
        <v>6</v>
      </c>
      <c r="I587" s="7">
        <v>0</v>
      </c>
      <c r="J587" s="7">
        <v>0</v>
      </c>
      <c r="K587" s="7">
        <v>4</v>
      </c>
      <c r="L587" s="7">
        <v>8</v>
      </c>
      <c r="M587" s="7">
        <v>3</v>
      </c>
      <c r="N587" s="7">
        <v>11</v>
      </c>
      <c r="O587" s="7">
        <v>3</v>
      </c>
      <c r="P587" s="53">
        <v>4</v>
      </c>
      <c r="Q587" s="53">
        <v>1</v>
      </c>
      <c r="R587" s="53">
        <v>6</v>
      </c>
      <c r="S587" s="7">
        <v>0</v>
      </c>
      <c r="T587" s="19">
        <f t="shared" si="60"/>
        <v>0.3611111111111111</v>
      </c>
      <c r="U587" s="19">
        <f t="shared" si="61"/>
        <v>0.31818181818181818</v>
      </c>
      <c r="V587" s="19">
        <f t="shared" si="62"/>
        <v>0.67929292929292928</v>
      </c>
      <c r="W587" s="19">
        <f t="shared" si="63"/>
        <v>0.22727272727272727</v>
      </c>
    </row>
    <row r="588" spans="1:24" x14ac:dyDescent="0.25">
      <c r="A588" s="7">
        <v>2010</v>
      </c>
      <c r="B588" s="7">
        <v>18</v>
      </c>
      <c r="C588" s="7">
        <v>64</v>
      </c>
      <c r="D588" s="7">
        <v>53</v>
      </c>
      <c r="E588" s="7">
        <v>9</v>
      </c>
      <c r="F588" s="7">
        <v>14</v>
      </c>
      <c r="G588" s="7">
        <v>11</v>
      </c>
      <c r="H588" s="7">
        <v>3</v>
      </c>
      <c r="I588" s="7">
        <v>0</v>
      </c>
      <c r="J588" s="7">
        <v>0</v>
      </c>
      <c r="K588" s="7">
        <v>8</v>
      </c>
      <c r="L588" s="7">
        <v>9</v>
      </c>
      <c r="M588" s="7">
        <v>1</v>
      </c>
      <c r="N588" s="7">
        <v>16</v>
      </c>
      <c r="O588" s="7">
        <v>1</v>
      </c>
      <c r="P588" s="7">
        <v>2</v>
      </c>
      <c r="Q588" s="7">
        <v>2</v>
      </c>
      <c r="R588" s="7">
        <v>5</v>
      </c>
      <c r="S588" s="7">
        <v>0</v>
      </c>
      <c r="T588" s="19">
        <f t="shared" si="60"/>
        <v>0.43636363636363634</v>
      </c>
      <c r="U588" s="19">
        <f t="shared" si="61"/>
        <v>0.32075471698113206</v>
      </c>
      <c r="V588" s="19">
        <f t="shared" si="62"/>
        <v>0.7571183533447684</v>
      </c>
      <c r="W588" s="19">
        <f t="shared" si="63"/>
        <v>0.26415094339622641</v>
      </c>
    </row>
    <row r="589" spans="1:24" x14ac:dyDescent="0.25">
      <c r="A589" s="7">
        <v>2011</v>
      </c>
      <c r="B589" s="7">
        <v>16</v>
      </c>
      <c r="C589" s="7">
        <v>65</v>
      </c>
      <c r="D589" s="7">
        <v>62</v>
      </c>
      <c r="E589" s="7">
        <v>12</v>
      </c>
      <c r="F589" s="7">
        <v>25</v>
      </c>
      <c r="G589" s="7">
        <v>19</v>
      </c>
      <c r="H589" s="7">
        <v>5</v>
      </c>
      <c r="I589" s="7">
        <v>1</v>
      </c>
      <c r="J589" s="7">
        <v>0</v>
      </c>
      <c r="K589" s="7">
        <v>13</v>
      </c>
      <c r="L589" s="7">
        <v>1</v>
      </c>
      <c r="M589" s="7">
        <v>0</v>
      </c>
      <c r="N589" s="7">
        <v>5</v>
      </c>
      <c r="O589" s="7">
        <v>2</v>
      </c>
      <c r="P589" s="7">
        <v>2</v>
      </c>
      <c r="Q589" s="7">
        <v>1</v>
      </c>
      <c r="R589" s="7">
        <v>6</v>
      </c>
      <c r="S589" s="7">
        <v>0</v>
      </c>
      <c r="T589" s="19">
        <f t="shared" si="60"/>
        <v>0.4375</v>
      </c>
      <c r="U589" s="19">
        <f t="shared" si="61"/>
        <v>0.5161290322580645</v>
      </c>
      <c r="V589" s="19">
        <f t="shared" si="62"/>
        <v>0.9536290322580645</v>
      </c>
      <c r="W589" s="19">
        <f t="shared" si="63"/>
        <v>0.40322580645161288</v>
      </c>
    </row>
    <row r="590" spans="1:24" x14ac:dyDescent="0.25">
      <c r="A590" s="7">
        <v>2012</v>
      </c>
      <c r="B590" s="7">
        <v>3</v>
      </c>
      <c r="C590" s="7">
        <v>9</v>
      </c>
      <c r="D590" s="7">
        <v>7</v>
      </c>
      <c r="E590" s="7">
        <v>0</v>
      </c>
      <c r="F590" s="7">
        <v>1</v>
      </c>
      <c r="G590" s="7">
        <v>1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1</v>
      </c>
      <c r="O590" s="7">
        <v>2</v>
      </c>
      <c r="P590" s="7">
        <v>0</v>
      </c>
      <c r="Q590" s="7">
        <v>0</v>
      </c>
      <c r="R590" s="7">
        <v>0</v>
      </c>
      <c r="S590" s="7">
        <v>0</v>
      </c>
      <c r="T590" s="19">
        <f t="shared" si="60"/>
        <v>0.33333333333333331</v>
      </c>
      <c r="U590" s="19">
        <f t="shared" si="61"/>
        <v>0.14285714285714285</v>
      </c>
      <c r="V590" s="19">
        <f t="shared" si="62"/>
        <v>0.47619047619047616</v>
      </c>
      <c r="W590" s="19">
        <f t="shared" si="63"/>
        <v>0.14285714285714285</v>
      </c>
      <c r="X590" s="17"/>
    </row>
    <row r="591" spans="1:24" x14ac:dyDescent="0.25">
      <c r="A591" s="7">
        <v>2013</v>
      </c>
      <c r="B591" s="7">
        <v>2</v>
      </c>
      <c r="C591" s="7">
        <v>3</v>
      </c>
      <c r="D591" s="7">
        <v>2</v>
      </c>
      <c r="E591" s="7">
        <v>0</v>
      </c>
      <c r="F591" s="7">
        <v>1</v>
      </c>
      <c r="G591" s="7">
        <v>1</v>
      </c>
      <c r="H591" s="7">
        <v>0</v>
      </c>
      <c r="I591" s="7">
        <v>0</v>
      </c>
      <c r="J591" s="7">
        <v>0</v>
      </c>
      <c r="K591" s="7">
        <v>1</v>
      </c>
      <c r="L591" s="7">
        <v>1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19">
        <f t="shared" si="60"/>
        <v>1</v>
      </c>
      <c r="U591" s="19">
        <f t="shared" si="61"/>
        <v>0.5</v>
      </c>
      <c r="V591" s="19">
        <f t="shared" si="62"/>
        <v>1.5</v>
      </c>
      <c r="W591" s="19">
        <f t="shared" si="63"/>
        <v>0.5</v>
      </c>
    </row>
    <row r="592" spans="1:24" x14ac:dyDescent="0.25">
      <c r="A592" s="7">
        <v>2014</v>
      </c>
      <c r="B592" s="7">
        <v>1</v>
      </c>
      <c r="C592" s="7">
        <v>1</v>
      </c>
      <c r="D592" s="7">
        <v>1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19">
        <f t="shared" si="60"/>
        <v>0</v>
      </c>
      <c r="U592" s="19">
        <f t="shared" si="61"/>
        <v>0</v>
      </c>
      <c r="V592" s="19">
        <f t="shared" si="62"/>
        <v>0</v>
      </c>
      <c r="W592" s="19">
        <f t="shared" si="63"/>
        <v>0</v>
      </c>
    </row>
    <row r="593" spans="1:23" x14ac:dyDescent="0.25">
      <c r="A593" s="23" t="s">
        <v>23</v>
      </c>
      <c r="B593" s="12">
        <v>183</v>
      </c>
      <c r="C593" s="12">
        <v>682</v>
      </c>
      <c r="D593" s="12">
        <v>586</v>
      </c>
      <c r="E593" s="12">
        <v>91</v>
      </c>
      <c r="F593" s="12">
        <v>180</v>
      </c>
      <c r="G593" s="12">
        <v>149</v>
      </c>
      <c r="H593" s="12">
        <v>29</v>
      </c>
      <c r="I593" s="12">
        <v>2</v>
      </c>
      <c r="J593" s="12">
        <v>0</v>
      </c>
      <c r="K593" s="12">
        <v>69</v>
      </c>
      <c r="L593" s="12">
        <v>70</v>
      </c>
      <c r="M593" s="12">
        <v>8</v>
      </c>
      <c r="N593" s="12">
        <v>80</v>
      </c>
      <c r="O593" s="12">
        <v>18</v>
      </c>
      <c r="P593" s="59">
        <v>22</v>
      </c>
      <c r="Q593" s="12">
        <v>16</v>
      </c>
      <c r="R593" s="12">
        <v>28</v>
      </c>
      <c r="S593" s="12">
        <v>5</v>
      </c>
      <c r="T593" s="19">
        <f t="shared" si="60"/>
        <v>0.43790849673202614</v>
      </c>
      <c r="U593" s="19">
        <f t="shared" si="61"/>
        <v>0.363481228668942</v>
      </c>
      <c r="V593" s="19">
        <f t="shared" si="62"/>
        <v>0.80138972540096809</v>
      </c>
      <c r="W593" s="19">
        <f t="shared" si="63"/>
        <v>0.30716723549488056</v>
      </c>
    </row>
    <row r="594" spans="1:23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4"/>
      <c r="R594" s="10"/>
      <c r="S594" s="10"/>
      <c r="T594" s="19"/>
      <c r="U594" s="19"/>
      <c r="V594" s="19"/>
      <c r="W594" s="19"/>
    </row>
    <row r="595" spans="1:23" ht="15.75" x14ac:dyDescent="0.25">
      <c r="A595" s="9" t="s">
        <v>90</v>
      </c>
      <c r="B595" s="10" t="s">
        <v>0</v>
      </c>
      <c r="C595" s="10" t="s">
        <v>1</v>
      </c>
      <c r="D595" s="10" t="s">
        <v>2</v>
      </c>
      <c r="E595" s="10" t="s">
        <v>3</v>
      </c>
      <c r="F595" s="10" t="s">
        <v>4</v>
      </c>
      <c r="G595" s="10" t="s">
        <v>5</v>
      </c>
      <c r="H595" s="10" t="s">
        <v>6</v>
      </c>
      <c r="I595" s="10" t="s">
        <v>7</v>
      </c>
      <c r="J595" s="10" t="s">
        <v>8</v>
      </c>
      <c r="K595" s="10" t="s">
        <v>9</v>
      </c>
      <c r="L595" s="10" t="s">
        <v>10</v>
      </c>
      <c r="M595" s="10" t="s">
        <v>11</v>
      </c>
      <c r="N595" s="10" t="s">
        <v>12</v>
      </c>
      <c r="O595" s="10" t="s">
        <v>13</v>
      </c>
      <c r="P595" s="10" t="s">
        <v>14</v>
      </c>
      <c r="Q595" s="10" t="s">
        <v>15</v>
      </c>
      <c r="R595" s="10" t="s">
        <v>16</v>
      </c>
      <c r="S595" s="10" t="s">
        <v>17</v>
      </c>
      <c r="T595" s="19" t="s">
        <v>18</v>
      </c>
      <c r="U595" s="19" t="s">
        <v>19</v>
      </c>
      <c r="V595" s="19" t="s">
        <v>20</v>
      </c>
      <c r="W595" s="19" t="s">
        <v>21</v>
      </c>
    </row>
    <row r="596" spans="1:23" x14ac:dyDescent="0.25">
      <c r="A596" s="7">
        <v>2015</v>
      </c>
      <c r="B596" s="7">
        <v>1</v>
      </c>
      <c r="C596" s="7">
        <v>3</v>
      </c>
      <c r="D596" s="7">
        <v>3</v>
      </c>
      <c r="E596" s="7">
        <v>0</v>
      </c>
      <c r="F596" s="7">
        <v>1</v>
      </c>
      <c r="G596" s="7">
        <v>1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19">
        <f>(F596+O596+L596)/(D596+O596+M596)</f>
        <v>0.33333333333333331</v>
      </c>
      <c r="U596" s="19">
        <f>(G596+H596*2+I596*3+J596*4)/D596</f>
        <v>0.33333333333333331</v>
      </c>
      <c r="V596" s="19">
        <f>T596+U596</f>
        <v>0.66666666666666663</v>
      </c>
      <c r="W596" s="19">
        <f>F596/D596</f>
        <v>0.33333333333333331</v>
      </c>
    </row>
    <row r="597" spans="1:23" x14ac:dyDescent="0.25">
      <c r="A597" s="10" t="s">
        <v>23</v>
      </c>
      <c r="B597" s="7">
        <v>1</v>
      </c>
      <c r="C597" s="7">
        <v>3</v>
      </c>
      <c r="D597" s="7">
        <v>3</v>
      </c>
      <c r="E597" s="7">
        <v>0</v>
      </c>
      <c r="F597" s="7">
        <v>1</v>
      </c>
      <c r="G597" s="7">
        <v>1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19">
        <f>(F597+O597+L597)/(D597+O597+M597)</f>
        <v>0.33333333333333331</v>
      </c>
      <c r="U597" s="19">
        <f>(G597+H597*2+I597*3+J597*4)/D597</f>
        <v>0.33333333333333331</v>
      </c>
      <c r="V597" s="19">
        <f>T597+U597</f>
        <v>0.66666666666666663</v>
      </c>
      <c r="W597" s="19">
        <f>F597/D597</f>
        <v>0.33333333333333331</v>
      </c>
    </row>
    <row r="598" spans="1:23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9"/>
      <c r="U598" s="19"/>
      <c r="V598" s="19"/>
      <c r="W598" s="19"/>
    </row>
    <row r="599" spans="1:23" ht="15.75" x14ac:dyDescent="0.25">
      <c r="A599" s="9" t="s">
        <v>106</v>
      </c>
      <c r="B599" s="10" t="s">
        <v>0</v>
      </c>
      <c r="C599" s="10" t="s">
        <v>1</v>
      </c>
      <c r="D599" s="10" t="s">
        <v>2</v>
      </c>
      <c r="E599" s="10" t="s">
        <v>3</v>
      </c>
      <c r="F599" s="10" t="s">
        <v>4</v>
      </c>
      <c r="G599" s="10" t="s">
        <v>5</v>
      </c>
      <c r="H599" s="10" t="s">
        <v>6</v>
      </c>
      <c r="I599" s="10" t="s">
        <v>7</v>
      </c>
      <c r="J599" s="10" t="s">
        <v>8</v>
      </c>
      <c r="K599" s="10" t="s">
        <v>9</v>
      </c>
      <c r="L599" s="10" t="s">
        <v>10</v>
      </c>
      <c r="M599" s="10" t="s">
        <v>11</v>
      </c>
      <c r="N599" s="10" t="s">
        <v>12</v>
      </c>
      <c r="O599" s="10" t="s">
        <v>13</v>
      </c>
      <c r="P599" s="10" t="s">
        <v>14</v>
      </c>
      <c r="Q599" s="10" t="s">
        <v>15</v>
      </c>
      <c r="R599" s="10" t="s">
        <v>16</v>
      </c>
      <c r="S599" s="10" t="s">
        <v>17</v>
      </c>
      <c r="T599" s="19" t="s">
        <v>18</v>
      </c>
      <c r="U599" s="19" t="s">
        <v>19</v>
      </c>
      <c r="V599" s="19" t="s">
        <v>20</v>
      </c>
      <c r="W599" s="19" t="s">
        <v>21</v>
      </c>
    </row>
    <row r="600" spans="1:23" x14ac:dyDescent="0.25">
      <c r="A600" s="7">
        <v>2012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19">
        <v>0</v>
      </c>
      <c r="U600" s="19">
        <v>0</v>
      </c>
      <c r="V600" s="19">
        <v>0</v>
      </c>
      <c r="W600" s="19">
        <v>0</v>
      </c>
    </row>
    <row r="601" spans="1:23" x14ac:dyDescent="0.25">
      <c r="A601" s="7">
        <v>2014</v>
      </c>
      <c r="B601" s="7">
        <v>2</v>
      </c>
      <c r="C601" s="7">
        <v>7</v>
      </c>
      <c r="D601" s="7">
        <v>7</v>
      </c>
      <c r="E601" s="7">
        <v>1</v>
      </c>
      <c r="F601" s="7">
        <v>2</v>
      </c>
      <c r="G601" s="7">
        <v>2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1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19">
        <f>(F601+O601+L601)/(D601+O601+M601)</f>
        <v>0.2857142857142857</v>
      </c>
      <c r="U601" s="19">
        <f>(G601+H601*2+I601*3+J601*4)/D601</f>
        <v>0.2857142857142857</v>
      </c>
      <c r="V601" s="19">
        <f>T601+U601</f>
        <v>0.5714285714285714</v>
      </c>
      <c r="W601" s="19">
        <f>F601/D601</f>
        <v>0.2857142857142857</v>
      </c>
    </row>
    <row r="602" spans="1:23" x14ac:dyDescent="0.25">
      <c r="A602" s="10" t="s">
        <v>23</v>
      </c>
      <c r="B602" s="7">
        <v>2</v>
      </c>
      <c r="C602" s="7">
        <v>7</v>
      </c>
      <c r="D602" s="7">
        <v>7</v>
      </c>
      <c r="E602" s="7">
        <v>1</v>
      </c>
      <c r="F602" s="7">
        <v>2</v>
      </c>
      <c r="G602" s="7">
        <v>2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1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19">
        <f>(F602+O602+L602)/(D602+O602+M602)</f>
        <v>0.2857142857142857</v>
      </c>
      <c r="U602" s="19">
        <f>(G602+H602*2+I602*3+J602*4)/D602</f>
        <v>0.2857142857142857</v>
      </c>
      <c r="V602" s="19">
        <f>T602+U602</f>
        <v>0.5714285714285714</v>
      </c>
      <c r="W602" s="19">
        <f>F602/D602</f>
        <v>0.2857142857142857</v>
      </c>
    </row>
    <row r="603" spans="1:23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9"/>
      <c r="U603" s="19"/>
      <c r="V603" s="19"/>
      <c r="W603" s="19"/>
    </row>
    <row r="604" spans="1:23" ht="15.75" x14ac:dyDescent="0.25">
      <c r="A604" s="9" t="s">
        <v>168</v>
      </c>
      <c r="B604" s="10" t="s">
        <v>0</v>
      </c>
      <c r="C604" s="10" t="s">
        <v>1</v>
      </c>
      <c r="D604" s="10" t="s">
        <v>2</v>
      </c>
      <c r="E604" s="10" t="s">
        <v>3</v>
      </c>
      <c r="F604" s="10" t="s">
        <v>4</v>
      </c>
      <c r="G604" s="10" t="s">
        <v>5</v>
      </c>
      <c r="H604" s="10" t="s">
        <v>6</v>
      </c>
      <c r="I604" s="10" t="s">
        <v>7</v>
      </c>
      <c r="J604" s="10" t="s">
        <v>8</v>
      </c>
      <c r="K604" s="10" t="s">
        <v>9</v>
      </c>
      <c r="L604" s="10" t="s">
        <v>10</v>
      </c>
      <c r="M604" s="10" t="s">
        <v>11</v>
      </c>
      <c r="N604" s="10" t="s">
        <v>12</v>
      </c>
      <c r="O604" s="10" t="s">
        <v>13</v>
      </c>
      <c r="P604" s="10" t="s">
        <v>14</v>
      </c>
      <c r="Q604" s="10" t="s">
        <v>15</v>
      </c>
      <c r="R604" s="10" t="s">
        <v>16</v>
      </c>
      <c r="S604" s="10" t="s">
        <v>17</v>
      </c>
      <c r="T604" s="19" t="s">
        <v>18</v>
      </c>
      <c r="U604" s="19" t="s">
        <v>19</v>
      </c>
      <c r="V604" s="19" t="s">
        <v>20</v>
      </c>
      <c r="W604" s="19" t="s">
        <v>21</v>
      </c>
    </row>
    <row r="605" spans="1:23" x14ac:dyDescent="0.25">
      <c r="A605" s="7">
        <v>2013</v>
      </c>
      <c r="B605" s="7">
        <v>1</v>
      </c>
      <c r="C605" s="7">
        <v>2</v>
      </c>
      <c r="D605" s="7">
        <v>2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1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19">
        <f>(F605+O605+L605)/(D605+O605+M605)</f>
        <v>0</v>
      </c>
      <c r="U605" s="19">
        <f>(G605+H605*2+I605*3+J605*4)/D605</f>
        <v>0</v>
      </c>
      <c r="V605" s="19">
        <f>T605+U605</f>
        <v>0</v>
      </c>
      <c r="W605" s="19">
        <f>F605/D605</f>
        <v>0</v>
      </c>
    </row>
    <row r="606" spans="1:23" x14ac:dyDescent="0.25">
      <c r="A606" s="10" t="s">
        <v>23</v>
      </c>
      <c r="B606" s="7">
        <v>1</v>
      </c>
      <c r="C606" s="7">
        <v>2</v>
      </c>
      <c r="D606" s="7">
        <v>2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1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19">
        <f>(F606+O606+L606)/(D606+O606+M606)</f>
        <v>0</v>
      </c>
      <c r="U606" s="19">
        <f>(G606+H606*2+I606*3+J606*4)/D606</f>
        <v>0</v>
      </c>
      <c r="V606" s="19">
        <f>T606+U606</f>
        <v>0</v>
      </c>
      <c r="W606" s="19">
        <f>F606/D606</f>
        <v>0</v>
      </c>
    </row>
    <row r="607" spans="1:23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9"/>
      <c r="U607" s="19"/>
      <c r="V607" s="19"/>
      <c r="W607" s="19"/>
    </row>
    <row r="608" spans="1:23" ht="15.75" x14ac:dyDescent="0.25">
      <c r="A608" s="9" t="s">
        <v>103</v>
      </c>
      <c r="B608" s="10" t="s">
        <v>0</v>
      </c>
      <c r="C608" s="10" t="s">
        <v>1</v>
      </c>
      <c r="D608" s="10" t="s">
        <v>2</v>
      </c>
      <c r="E608" s="10" t="s">
        <v>3</v>
      </c>
      <c r="F608" s="10" t="s">
        <v>4</v>
      </c>
      <c r="G608" s="10" t="s">
        <v>5</v>
      </c>
      <c r="H608" s="10" t="s">
        <v>6</v>
      </c>
      <c r="I608" s="10" t="s">
        <v>7</v>
      </c>
      <c r="J608" s="10" t="s">
        <v>8</v>
      </c>
      <c r="K608" s="10" t="s">
        <v>9</v>
      </c>
      <c r="L608" s="10" t="s">
        <v>10</v>
      </c>
      <c r="M608" s="10" t="s">
        <v>11</v>
      </c>
      <c r="N608" s="10" t="s">
        <v>12</v>
      </c>
      <c r="O608" s="10" t="s">
        <v>13</v>
      </c>
      <c r="P608" s="10" t="s">
        <v>14</v>
      </c>
      <c r="Q608" s="10" t="s">
        <v>15</v>
      </c>
      <c r="R608" s="10" t="s">
        <v>16</v>
      </c>
      <c r="S608" s="10" t="s">
        <v>17</v>
      </c>
      <c r="T608" s="19" t="s">
        <v>18</v>
      </c>
      <c r="U608" s="19" t="s">
        <v>19</v>
      </c>
      <c r="V608" s="19" t="s">
        <v>20</v>
      </c>
      <c r="W608" s="19" t="s">
        <v>21</v>
      </c>
    </row>
    <row r="609" spans="1:24" x14ac:dyDescent="0.25">
      <c r="A609" s="7">
        <v>2015</v>
      </c>
      <c r="B609" s="7">
        <v>1</v>
      </c>
      <c r="C609" s="7">
        <v>4</v>
      </c>
      <c r="D609" s="7">
        <v>2</v>
      </c>
      <c r="E609" s="7">
        <v>1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1</v>
      </c>
      <c r="O609" s="7">
        <v>2</v>
      </c>
      <c r="P609" s="7">
        <v>0</v>
      </c>
      <c r="Q609" s="7">
        <v>0</v>
      </c>
      <c r="R609" s="7">
        <v>0</v>
      </c>
      <c r="S609" s="7">
        <v>0</v>
      </c>
      <c r="T609" s="19">
        <f>(F609+O609+L609)/(D609+O609+M609)</f>
        <v>0.5</v>
      </c>
      <c r="U609" s="19">
        <f>(G609+H609*2+I609*3+J609*4)/D609</f>
        <v>0</v>
      </c>
      <c r="V609" s="19">
        <f>T609+U609</f>
        <v>0.5</v>
      </c>
      <c r="W609" s="19">
        <f>F609/D609</f>
        <v>0</v>
      </c>
    </row>
    <row r="610" spans="1:24" x14ac:dyDescent="0.25">
      <c r="A610" s="7">
        <v>2018</v>
      </c>
      <c r="B610" s="7">
        <v>6</v>
      </c>
      <c r="C610" s="7">
        <v>18</v>
      </c>
      <c r="D610" s="7">
        <v>17</v>
      </c>
      <c r="E610" s="7">
        <v>4</v>
      </c>
      <c r="F610" s="7">
        <v>1</v>
      </c>
      <c r="G610" s="7">
        <v>1</v>
      </c>
      <c r="H610" s="7">
        <v>0</v>
      </c>
      <c r="I610" s="7">
        <v>0</v>
      </c>
      <c r="J610" s="7">
        <v>2</v>
      </c>
      <c r="K610" s="7">
        <v>5</v>
      </c>
      <c r="L610" s="7">
        <v>1</v>
      </c>
      <c r="M610" s="7">
        <v>0</v>
      </c>
      <c r="N610" s="7">
        <v>3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19">
        <f>(F610+O610+L610)/(D610+O610+M610)</f>
        <v>0.11764705882352941</v>
      </c>
      <c r="U610" s="19">
        <f>(G610+H610*2+I610*3+J610*4)/D610</f>
        <v>0.52941176470588236</v>
      </c>
      <c r="V610" s="19">
        <f>T610+U610</f>
        <v>0.6470588235294118</v>
      </c>
      <c r="W610" s="19">
        <f>F610/D610</f>
        <v>5.8823529411764705E-2</v>
      </c>
    </row>
    <row r="611" spans="1:24" x14ac:dyDescent="0.25">
      <c r="A611" s="7">
        <v>2019</v>
      </c>
      <c r="B611" s="7">
        <v>10</v>
      </c>
      <c r="C611" s="7">
        <v>35</v>
      </c>
      <c r="D611" s="7">
        <v>29</v>
      </c>
      <c r="E611" s="7">
        <v>10</v>
      </c>
      <c r="F611" s="7">
        <v>14</v>
      </c>
      <c r="G611" s="7">
        <v>9</v>
      </c>
      <c r="H611" s="7">
        <v>3</v>
      </c>
      <c r="I611" s="7">
        <v>1</v>
      </c>
      <c r="J611" s="7">
        <v>1</v>
      </c>
      <c r="K611" s="7">
        <v>8</v>
      </c>
      <c r="L611" s="7">
        <v>3</v>
      </c>
      <c r="M611" s="7">
        <v>1</v>
      </c>
      <c r="N611" s="7">
        <v>7</v>
      </c>
      <c r="O611" s="7">
        <v>2</v>
      </c>
      <c r="P611" s="7">
        <v>0</v>
      </c>
      <c r="Q611" s="7">
        <v>0</v>
      </c>
      <c r="R611" s="7">
        <v>1</v>
      </c>
      <c r="S611" s="7">
        <v>1</v>
      </c>
      <c r="T611" s="19">
        <f>(F611+O611+L611)/(D611+O611+M611)</f>
        <v>0.59375</v>
      </c>
      <c r="U611" s="19">
        <f>(G611+H611*2+I611*3+J611*4)/D611</f>
        <v>0.75862068965517238</v>
      </c>
      <c r="V611" s="19">
        <f>T611+U611</f>
        <v>1.3523706896551724</v>
      </c>
      <c r="W611" s="19">
        <f>F611/D611</f>
        <v>0.48275862068965519</v>
      </c>
    </row>
    <row r="612" spans="1:24" x14ac:dyDescent="0.25">
      <c r="A612" s="10" t="s">
        <v>23</v>
      </c>
      <c r="B612" s="7">
        <v>17</v>
      </c>
      <c r="C612" s="7">
        <v>22</v>
      </c>
      <c r="D612" s="7">
        <v>19</v>
      </c>
      <c r="E612" s="7">
        <v>5</v>
      </c>
      <c r="F612" s="7">
        <v>1</v>
      </c>
      <c r="G612" s="7">
        <v>1</v>
      </c>
      <c r="H612" s="7">
        <v>0</v>
      </c>
      <c r="I612" s="7">
        <v>0</v>
      </c>
      <c r="J612" s="7">
        <v>2</v>
      </c>
      <c r="K612" s="7">
        <v>5</v>
      </c>
      <c r="L612" s="7">
        <v>1</v>
      </c>
      <c r="M612" s="7">
        <v>0</v>
      </c>
      <c r="N612" s="7">
        <v>4</v>
      </c>
      <c r="O612" s="7">
        <v>2</v>
      </c>
      <c r="P612" s="7">
        <v>0</v>
      </c>
      <c r="Q612" s="7">
        <v>0</v>
      </c>
      <c r="R612" s="7">
        <v>0</v>
      </c>
      <c r="S612" s="7">
        <v>0</v>
      </c>
      <c r="T612" s="19">
        <f>(F612+O612+L612)/(D612+O612+M612)</f>
        <v>0.19047619047619047</v>
      </c>
      <c r="U612" s="19">
        <f>(G612+H612*2+I612*3+J612*4)/D612</f>
        <v>0.47368421052631576</v>
      </c>
      <c r="V612" s="19">
        <f>T612+U612</f>
        <v>0.66416040100250617</v>
      </c>
      <c r="W612" s="19">
        <f>F612/D612</f>
        <v>5.2631578947368418E-2</v>
      </c>
    </row>
    <row r="613" spans="1:24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9"/>
      <c r="U613" s="19"/>
      <c r="V613" s="19"/>
      <c r="W613" s="19"/>
    </row>
    <row r="614" spans="1:24" ht="15.75" x14ac:dyDescent="0.25">
      <c r="A614" s="9" t="s">
        <v>48</v>
      </c>
      <c r="B614" s="10" t="s">
        <v>0</v>
      </c>
      <c r="C614" s="10" t="s">
        <v>1</v>
      </c>
      <c r="D614" s="10" t="s">
        <v>2</v>
      </c>
      <c r="E614" s="10" t="s">
        <v>3</v>
      </c>
      <c r="F614" s="10" t="s">
        <v>4</v>
      </c>
      <c r="G614" s="10" t="s">
        <v>5</v>
      </c>
      <c r="H614" s="10" t="s">
        <v>6</v>
      </c>
      <c r="I614" s="10" t="s">
        <v>7</v>
      </c>
      <c r="J614" s="10" t="s">
        <v>8</v>
      </c>
      <c r="K614" s="10" t="s">
        <v>9</v>
      </c>
      <c r="L614" s="10" t="s">
        <v>10</v>
      </c>
      <c r="M614" s="10" t="s">
        <v>11</v>
      </c>
      <c r="N614" s="10" t="s">
        <v>12</v>
      </c>
      <c r="O614" s="10" t="s">
        <v>13</v>
      </c>
      <c r="P614" s="10" t="s">
        <v>14</v>
      </c>
      <c r="Q614" s="10" t="s">
        <v>15</v>
      </c>
      <c r="R614" s="10" t="s">
        <v>16</v>
      </c>
      <c r="S614" s="10" t="s">
        <v>17</v>
      </c>
      <c r="T614" s="19" t="s">
        <v>18</v>
      </c>
      <c r="U614" s="19" t="s">
        <v>19</v>
      </c>
      <c r="V614" s="19" t="s">
        <v>20</v>
      </c>
      <c r="W614" s="19" t="s">
        <v>21</v>
      </c>
    </row>
    <row r="615" spans="1:24" x14ac:dyDescent="0.25">
      <c r="A615" s="7">
        <v>2005</v>
      </c>
      <c r="B615" s="7">
        <v>20</v>
      </c>
      <c r="C615" s="7">
        <v>50</v>
      </c>
      <c r="D615" s="7">
        <v>43</v>
      </c>
      <c r="E615" s="7">
        <v>9</v>
      </c>
      <c r="F615" s="7">
        <v>10</v>
      </c>
      <c r="G615" s="7">
        <v>9</v>
      </c>
      <c r="H615" s="7">
        <v>1</v>
      </c>
      <c r="I615" s="7">
        <v>0</v>
      </c>
      <c r="J615" s="7">
        <v>0</v>
      </c>
      <c r="K615" s="7">
        <v>3</v>
      </c>
      <c r="L615" s="7">
        <v>6</v>
      </c>
      <c r="M615" s="7">
        <v>0</v>
      </c>
      <c r="N615" s="7">
        <v>13</v>
      </c>
      <c r="O615" s="7">
        <v>1</v>
      </c>
      <c r="P615" s="7">
        <v>0</v>
      </c>
      <c r="Q615" s="7">
        <v>0</v>
      </c>
      <c r="R615" s="7">
        <v>0</v>
      </c>
      <c r="S615" s="7">
        <v>0</v>
      </c>
      <c r="T615" s="19">
        <f>(F615+O615+L615)/(D615+O615+M615)</f>
        <v>0.38636363636363635</v>
      </c>
      <c r="U615" s="19">
        <f>(G615+H615*2+I615*3+J615*4)/D615</f>
        <v>0.2558139534883721</v>
      </c>
      <c r="V615" s="19">
        <f>T615+U615</f>
        <v>0.64217758985200846</v>
      </c>
      <c r="W615" s="19">
        <f>F615/D615</f>
        <v>0.23255813953488372</v>
      </c>
    </row>
    <row r="616" spans="1:24" x14ac:dyDescent="0.25">
      <c r="A616" s="10" t="s">
        <v>23</v>
      </c>
      <c r="B616" s="7">
        <v>20</v>
      </c>
      <c r="C616" s="7">
        <v>50</v>
      </c>
      <c r="D616" s="7">
        <v>43</v>
      </c>
      <c r="E616" s="7">
        <v>9</v>
      </c>
      <c r="F616" s="7">
        <v>10</v>
      </c>
      <c r="G616" s="7">
        <v>9</v>
      </c>
      <c r="H616" s="7">
        <v>1</v>
      </c>
      <c r="I616" s="7">
        <v>0</v>
      </c>
      <c r="J616" s="7">
        <v>0</v>
      </c>
      <c r="K616" s="7">
        <v>3</v>
      </c>
      <c r="L616" s="7">
        <v>6</v>
      </c>
      <c r="M616" s="7">
        <v>0</v>
      </c>
      <c r="N616" s="7">
        <v>13</v>
      </c>
      <c r="O616" s="7">
        <v>1</v>
      </c>
      <c r="P616" s="7">
        <v>0</v>
      </c>
      <c r="Q616" s="7">
        <v>0</v>
      </c>
      <c r="R616" s="7">
        <v>0</v>
      </c>
      <c r="S616" s="7">
        <v>0</v>
      </c>
      <c r="T616" s="19">
        <f>(F616+O616+L616)/(D616+O616+M616)</f>
        <v>0.38636363636363635</v>
      </c>
      <c r="U616" s="19">
        <f>(G616+H616*2+I616*3+J616*4)/D616</f>
        <v>0.2558139534883721</v>
      </c>
      <c r="V616" s="19">
        <f>T616+U616</f>
        <v>0.64217758985200846</v>
      </c>
      <c r="W616" s="19">
        <f>F616/D616</f>
        <v>0.23255813953488372</v>
      </c>
    </row>
    <row r="617" spans="1:24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9"/>
      <c r="U617" s="19"/>
      <c r="V617" s="19"/>
      <c r="W617" s="19"/>
      <c r="X617" s="18"/>
    </row>
    <row r="618" spans="1:24" ht="15.75" x14ac:dyDescent="0.25">
      <c r="A618" s="9" t="s">
        <v>114</v>
      </c>
      <c r="B618" s="10" t="s">
        <v>0</v>
      </c>
      <c r="C618" s="10" t="s">
        <v>1</v>
      </c>
      <c r="D618" s="10" t="s">
        <v>2</v>
      </c>
      <c r="E618" s="10" t="s">
        <v>3</v>
      </c>
      <c r="F618" s="10" t="s">
        <v>4</v>
      </c>
      <c r="G618" s="10" t="s">
        <v>5</v>
      </c>
      <c r="H618" s="10" t="s">
        <v>6</v>
      </c>
      <c r="I618" s="10" t="s">
        <v>7</v>
      </c>
      <c r="J618" s="10" t="s">
        <v>8</v>
      </c>
      <c r="K618" s="10" t="s">
        <v>9</v>
      </c>
      <c r="L618" s="10" t="s">
        <v>10</v>
      </c>
      <c r="M618" s="10" t="s">
        <v>11</v>
      </c>
      <c r="N618" s="10" t="s">
        <v>12</v>
      </c>
      <c r="O618" s="10" t="s">
        <v>13</v>
      </c>
      <c r="P618" s="10" t="s">
        <v>14</v>
      </c>
      <c r="Q618" s="10" t="s">
        <v>15</v>
      </c>
      <c r="R618" s="10" t="s">
        <v>16</v>
      </c>
      <c r="S618" s="10" t="s">
        <v>17</v>
      </c>
      <c r="T618" s="19" t="s">
        <v>18</v>
      </c>
      <c r="U618" s="19" t="s">
        <v>19</v>
      </c>
      <c r="V618" s="19" t="s">
        <v>20</v>
      </c>
      <c r="W618" s="19" t="s">
        <v>21</v>
      </c>
      <c r="X618" s="17"/>
    </row>
    <row r="619" spans="1:24" x14ac:dyDescent="0.25">
      <c r="A619" s="7">
        <v>2011</v>
      </c>
      <c r="B619" s="7">
        <v>9</v>
      </c>
      <c r="C619" s="7">
        <v>26</v>
      </c>
      <c r="D619" s="7">
        <v>21</v>
      </c>
      <c r="E619" s="7">
        <v>3</v>
      </c>
      <c r="F619" s="7">
        <v>8</v>
      </c>
      <c r="G619" s="7">
        <v>5</v>
      </c>
      <c r="H619" s="7">
        <v>3</v>
      </c>
      <c r="I619" s="7">
        <v>0</v>
      </c>
      <c r="J619" s="7">
        <v>0</v>
      </c>
      <c r="K619" s="7">
        <v>5</v>
      </c>
      <c r="L619" s="7">
        <v>5</v>
      </c>
      <c r="M619" s="7">
        <v>0</v>
      </c>
      <c r="N619" s="7">
        <v>3</v>
      </c>
      <c r="O619" s="7">
        <v>0</v>
      </c>
      <c r="P619" s="7">
        <v>0</v>
      </c>
      <c r="Q619" s="7">
        <v>1</v>
      </c>
      <c r="R619" s="7">
        <v>2</v>
      </c>
      <c r="S619" s="7">
        <v>0</v>
      </c>
      <c r="T619" s="19">
        <f>(F619+O619+L619)/(D619+O619+M619)</f>
        <v>0.61904761904761907</v>
      </c>
      <c r="U619" s="19">
        <f>(G619+H619*2+I619*3+J619*4)/D619</f>
        <v>0.52380952380952384</v>
      </c>
      <c r="V619" s="19">
        <f>T619+U619</f>
        <v>1.1428571428571428</v>
      </c>
      <c r="W619" s="19">
        <f>F619/D619</f>
        <v>0.38095238095238093</v>
      </c>
    </row>
    <row r="620" spans="1:24" x14ac:dyDescent="0.25">
      <c r="A620" s="7">
        <v>2012</v>
      </c>
      <c r="B620" s="7">
        <v>11</v>
      </c>
      <c r="C620" s="7">
        <v>33</v>
      </c>
      <c r="D620" s="7">
        <v>32</v>
      </c>
      <c r="E620" s="7">
        <v>2</v>
      </c>
      <c r="F620" s="7">
        <v>4</v>
      </c>
      <c r="G620" s="7">
        <v>4</v>
      </c>
      <c r="H620" s="7">
        <v>0</v>
      </c>
      <c r="I620" s="7">
        <v>0</v>
      </c>
      <c r="J620" s="7">
        <v>0</v>
      </c>
      <c r="K620" s="7">
        <v>3</v>
      </c>
      <c r="L620" s="7">
        <v>1</v>
      </c>
      <c r="M620" s="7">
        <v>0</v>
      </c>
      <c r="N620" s="7">
        <v>2</v>
      </c>
      <c r="O620" s="7">
        <v>0</v>
      </c>
      <c r="P620" s="7">
        <v>1</v>
      </c>
      <c r="Q620" s="7">
        <v>0</v>
      </c>
      <c r="R620" s="7">
        <v>0</v>
      </c>
      <c r="S620" s="7">
        <v>0</v>
      </c>
      <c r="T620" s="19">
        <f>(F620+O620+L620)/(D620+O620+M620)</f>
        <v>0.15625</v>
      </c>
      <c r="U620" s="19">
        <f>(G620+H620*2+I620*3+J620*4)/D620</f>
        <v>0.125</v>
      </c>
      <c r="V620" s="19">
        <f>T620+U620</f>
        <v>0.28125</v>
      </c>
      <c r="W620" s="19">
        <f>F620/D620</f>
        <v>0.125</v>
      </c>
    </row>
    <row r="621" spans="1:24" x14ac:dyDescent="0.25">
      <c r="A621" s="7">
        <v>2013</v>
      </c>
      <c r="B621" s="7">
        <v>13</v>
      </c>
      <c r="C621" s="7">
        <v>48</v>
      </c>
      <c r="D621" s="7">
        <v>41</v>
      </c>
      <c r="E621" s="7">
        <v>7</v>
      </c>
      <c r="F621" s="7">
        <v>9</v>
      </c>
      <c r="G621" s="7">
        <v>7</v>
      </c>
      <c r="H621" s="7">
        <v>2</v>
      </c>
      <c r="I621" s="7">
        <v>0</v>
      </c>
      <c r="J621" s="7">
        <v>0</v>
      </c>
      <c r="K621" s="7">
        <v>9</v>
      </c>
      <c r="L621" s="7">
        <v>6</v>
      </c>
      <c r="M621" s="7">
        <v>0</v>
      </c>
      <c r="N621" s="7">
        <v>6</v>
      </c>
      <c r="O621" s="7">
        <v>0</v>
      </c>
      <c r="P621" s="7">
        <v>3</v>
      </c>
      <c r="Q621" s="7">
        <v>0</v>
      </c>
      <c r="R621" s="7">
        <v>0</v>
      </c>
      <c r="S621" s="7">
        <v>0</v>
      </c>
      <c r="T621" s="19">
        <f>(F621+O621+L621)/(D621+O621+M621)</f>
        <v>0.36585365853658536</v>
      </c>
      <c r="U621" s="19">
        <f>(G621+H621*2+I621*3+J621*4)/D621</f>
        <v>0.26829268292682928</v>
      </c>
      <c r="V621" s="19">
        <f>T621+U621</f>
        <v>0.63414634146341464</v>
      </c>
      <c r="W621" s="19">
        <f>F621/D621</f>
        <v>0.21951219512195122</v>
      </c>
    </row>
    <row r="622" spans="1:24" x14ac:dyDescent="0.25">
      <c r="A622" s="7">
        <v>2014</v>
      </c>
      <c r="B622" s="7">
        <v>3</v>
      </c>
      <c r="C622" s="7">
        <v>7</v>
      </c>
      <c r="D622" s="7">
        <v>7</v>
      </c>
      <c r="E622" s="7">
        <v>0</v>
      </c>
      <c r="F622" s="7">
        <v>1</v>
      </c>
      <c r="G622" s="7">
        <v>1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1</v>
      </c>
      <c r="O622" s="7">
        <v>0</v>
      </c>
      <c r="P622" s="7">
        <v>0</v>
      </c>
      <c r="Q622" s="7">
        <v>1</v>
      </c>
      <c r="R622" s="7">
        <v>0</v>
      </c>
      <c r="S622" s="7">
        <v>0</v>
      </c>
      <c r="T622" s="19">
        <f>(F622+O622+L622)/(D622+O622+M622)</f>
        <v>0.14285714285714285</v>
      </c>
      <c r="U622" s="19">
        <f>(G622+H622*2+I622*3+J622*4)/D622</f>
        <v>0.14285714285714285</v>
      </c>
      <c r="V622" s="19">
        <f>T622+U622</f>
        <v>0.2857142857142857</v>
      </c>
      <c r="W622" s="19">
        <f>F622/D622</f>
        <v>0.14285714285714285</v>
      </c>
    </row>
    <row r="623" spans="1:24" x14ac:dyDescent="0.25">
      <c r="A623" s="23" t="s">
        <v>23</v>
      </c>
      <c r="B623" s="12">
        <v>36</v>
      </c>
      <c r="C623" s="12">
        <v>114</v>
      </c>
      <c r="D623" s="12">
        <v>101</v>
      </c>
      <c r="E623" s="12">
        <v>12</v>
      </c>
      <c r="F623" s="12">
        <v>22</v>
      </c>
      <c r="G623" s="12">
        <v>17</v>
      </c>
      <c r="H623" s="12">
        <v>5</v>
      </c>
      <c r="I623" s="12">
        <v>0</v>
      </c>
      <c r="J623" s="12">
        <v>0</v>
      </c>
      <c r="K623" s="12">
        <v>17</v>
      </c>
      <c r="L623" s="12">
        <v>12</v>
      </c>
      <c r="M623" s="12">
        <v>0</v>
      </c>
      <c r="N623" s="12">
        <v>12</v>
      </c>
      <c r="O623" s="12">
        <v>0</v>
      </c>
      <c r="P623" s="12">
        <v>4</v>
      </c>
      <c r="Q623" s="12">
        <v>2</v>
      </c>
      <c r="R623" s="12">
        <v>2</v>
      </c>
      <c r="S623" s="12">
        <v>0</v>
      </c>
      <c r="T623" s="19">
        <f>(F623+O623+L623)/(D623+O623+M623)</f>
        <v>0.33663366336633666</v>
      </c>
      <c r="U623" s="19">
        <f>(G623+H623*2+I623*3+J623*4)/D623</f>
        <v>0.26732673267326734</v>
      </c>
      <c r="V623" s="19">
        <f>T623+U623</f>
        <v>0.60396039603960405</v>
      </c>
      <c r="W623" s="19">
        <f>F623/D623</f>
        <v>0.21782178217821782</v>
      </c>
    </row>
    <row r="624" spans="1:24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9"/>
      <c r="U624" s="19"/>
      <c r="V624" s="19"/>
      <c r="W624" s="19"/>
    </row>
    <row r="625" spans="1:24" ht="15.75" x14ac:dyDescent="0.25">
      <c r="A625" s="9" t="s">
        <v>102</v>
      </c>
      <c r="B625" s="10" t="s">
        <v>0</v>
      </c>
      <c r="C625" s="10" t="s">
        <v>1</v>
      </c>
      <c r="D625" s="10" t="s">
        <v>2</v>
      </c>
      <c r="E625" s="10" t="s">
        <v>3</v>
      </c>
      <c r="F625" s="10" t="s">
        <v>4</v>
      </c>
      <c r="G625" s="10" t="s">
        <v>5</v>
      </c>
      <c r="H625" s="10" t="s">
        <v>6</v>
      </c>
      <c r="I625" s="10" t="s">
        <v>7</v>
      </c>
      <c r="J625" s="10" t="s">
        <v>8</v>
      </c>
      <c r="K625" s="10" t="s">
        <v>9</v>
      </c>
      <c r="L625" s="10" t="s">
        <v>10</v>
      </c>
      <c r="M625" s="10" t="s">
        <v>11</v>
      </c>
      <c r="N625" s="10" t="s">
        <v>12</v>
      </c>
      <c r="O625" s="10" t="s">
        <v>13</v>
      </c>
      <c r="P625" s="10" t="s">
        <v>14</v>
      </c>
      <c r="Q625" s="10" t="s">
        <v>15</v>
      </c>
      <c r="R625" s="10" t="s">
        <v>16</v>
      </c>
      <c r="S625" s="10" t="s">
        <v>17</v>
      </c>
      <c r="T625" s="19" t="s">
        <v>18</v>
      </c>
      <c r="U625" s="19" t="s">
        <v>19</v>
      </c>
      <c r="V625" s="19" t="s">
        <v>20</v>
      </c>
      <c r="W625" s="19" t="s">
        <v>21</v>
      </c>
    </row>
    <row r="626" spans="1:24" x14ac:dyDescent="0.25">
      <c r="A626" s="7">
        <v>2018</v>
      </c>
      <c r="B626" s="7">
        <v>7</v>
      </c>
      <c r="C626" s="7">
        <v>15</v>
      </c>
      <c r="D626" s="7">
        <v>14</v>
      </c>
      <c r="E626" s="7">
        <v>4</v>
      </c>
      <c r="F626" s="7">
        <v>4</v>
      </c>
      <c r="G626" s="7">
        <v>2</v>
      </c>
      <c r="H626" s="7">
        <v>2</v>
      </c>
      <c r="I626" s="7">
        <v>0</v>
      </c>
      <c r="J626" s="7">
        <v>0</v>
      </c>
      <c r="K626" s="7">
        <v>3</v>
      </c>
      <c r="L626" s="7">
        <v>0</v>
      </c>
      <c r="M626" s="7">
        <v>0</v>
      </c>
      <c r="N626" s="7">
        <v>3</v>
      </c>
      <c r="O626" s="7">
        <v>1</v>
      </c>
      <c r="P626" s="7">
        <v>0</v>
      </c>
      <c r="Q626" s="7">
        <v>0</v>
      </c>
      <c r="R626" s="7">
        <v>0</v>
      </c>
      <c r="S626" s="7">
        <v>0</v>
      </c>
      <c r="T626" s="19">
        <f>(F626+O626+L626)/(D626+O626+M626)</f>
        <v>0.33333333333333331</v>
      </c>
      <c r="U626" s="19">
        <f>(G626+H626*2+I626*3+J626*4)/D626</f>
        <v>0.42857142857142855</v>
      </c>
      <c r="V626" s="19">
        <f>T626+U626</f>
        <v>0.76190476190476186</v>
      </c>
      <c r="W626" s="19">
        <f>F626/D626</f>
        <v>0.2857142857142857</v>
      </c>
      <c r="X626" s="17"/>
    </row>
    <row r="627" spans="1:24" x14ac:dyDescent="0.25">
      <c r="A627" s="7">
        <v>2019</v>
      </c>
      <c r="B627" s="7">
        <v>7</v>
      </c>
      <c r="C627" s="7">
        <v>10</v>
      </c>
      <c r="D627" s="7">
        <v>9</v>
      </c>
      <c r="E627" s="7">
        <v>0</v>
      </c>
      <c r="F627" s="7">
        <v>2</v>
      </c>
      <c r="G627" s="7">
        <v>1</v>
      </c>
      <c r="H627" s="7">
        <v>1</v>
      </c>
      <c r="I627" s="7">
        <v>0</v>
      </c>
      <c r="J627" s="7">
        <v>0</v>
      </c>
      <c r="K627" s="7">
        <v>0</v>
      </c>
      <c r="L627" s="7">
        <v>1</v>
      </c>
      <c r="M627" s="7">
        <v>1</v>
      </c>
      <c r="N627" s="7">
        <v>3</v>
      </c>
      <c r="O627" s="7">
        <v>0</v>
      </c>
      <c r="P627" s="7">
        <v>0</v>
      </c>
      <c r="Q627" s="7">
        <v>0</v>
      </c>
      <c r="R627" s="7">
        <v>1</v>
      </c>
      <c r="S627" s="7">
        <v>1</v>
      </c>
      <c r="T627" s="19">
        <f>(F627+O627+L627)/(D627+O627+M627)</f>
        <v>0.3</v>
      </c>
      <c r="U627" s="19">
        <f>(G627+H627*2+I627*3+J627*4)/D627</f>
        <v>0.33333333333333331</v>
      </c>
      <c r="V627" s="19">
        <f>T627+U627</f>
        <v>0.6333333333333333</v>
      </c>
      <c r="W627" s="19">
        <f>F627/D627</f>
        <v>0.22222222222222221</v>
      </c>
      <c r="X627" s="17"/>
    </row>
    <row r="628" spans="1:24" x14ac:dyDescent="0.25">
      <c r="A628" s="7">
        <v>2022</v>
      </c>
      <c r="B628" s="12">
        <v>10</v>
      </c>
      <c r="C628" s="12">
        <v>20</v>
      </c>
      <c r="D628" s="12">
        <v>19</v>
      </c>
      <c r="E628" s="12">
        <f>0+1</f>
        <v>1</v>
      </c>
      <c r="F628" s="12">
        <f>1+2</f>
        <v>3</v>
      </c>
      <c r="G628" s="12">
        <f>1+1</f>
        <v>2</v>
      </c>
      <c r="H628" s="12">
        <f>0+1</f>
        <v>1</v>
      </c>
      <c r="I628" s="12">
        <v>0</v>
      </c>
      <c r="J628" s="12">
        <v>0</v>
      </c>
      <c r="K628" s="12">
        <v>1</v>
      </c>
      <c r="L628" s="12">
        <f>0+1</f>
        <v>1</v>
      </c>
      <c r="M628" s="12">
        <v>0</v>
      </c>
      <c r="N628" s="12">
        <v>7</v>
      </c>
      <c r="O628" s="12">
        <v>0</v>
      </c>
      <c r="P628" s="12">
        <v>0</v>
      </c>
      <c r="Q628" s="12">
        <v>1</v>
      </c>
      <c r="R628" s="12">
        <v>0</v>
      </c>
      <c r="S628" s="12">
        <v>0</v>
      </c>
      <c r="T628" s="19">
        <f>(F628+O628+L628)/(D628+O628+M628)</f>
        <v>0.21052631578947367</v>
      </c>
      <c r="U628" s="19">
        <f>(G628+H628*2+I628*3+J628*4)/D628</f>
        <v>0.21052631578947367</v>
      </c>
      <c r="V628" s="19">
        <f>T628+U628</f>
        <v>0.42105263157894735</v>
      </c>
      <c r="W628" s="19">
        <f>F628/D628</f>
        <v>0.15789473684210525</v>
      </c>
    </row>
    <row r="629" spans="1:24" x14ac:dyDescent="0.25">
      <c r="A629" s="7">
        <v>2023</v>
      </c>
      <c r="B629" s="12">
        <v>8</v>
      </c>
      <c r="C629" s="12">
        <v>23</v>
      </c>
      <c r="D629" s="12">
        <v>19</v>
      </c>
      <c r="E629" s="12">
        <v>7</v>
      </c>
      <c r="F629" s="12">
        <v>5</v>
      </c>
      <c r="G629" s="12">
        <v>3</v>
      </c>
      <c r="H629" s="12">
        <v>2</v>
      </c>
      <c r="I629" s="12">
        <v>0</v>
      </c>
      <c r="J629" s="12">
        <v>0</v>
      </c>
      <c r="K629" s="12">
        <v>5</v>
      </c>
      <c r="L629" s="12">
        <v>4</v>
      </c>
      <c r="M629" s="12">
        <v>0</v>
      </c>
      <c r="N629" s="12">
        <v>5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9">
        <f>(F629+O629+L629)/(D629+O629+M629)</f>
        <v>0.47368421052631576</v>
      </c>
      <c r="U629" s="19">
        <f>(G629+H629*2+I629*3+J629*4)/D629</f>
        <v>0.36842105263157893</v>
      </c>
      <c r="V629" s="19">
        <f>T629+U629</f>
        <v>0.84210526315789469</v>
      </c>
      <c r="W629" s="19">
        <f>F629/D629</f>
        <v>0.26315789473684209</v>
      </c>
    </row>
    <row r="630" spans="1:24" x14ac:dyDescent="0.25">
      <c r="A630" s="10" t="s">
        <v>23</v>
      </c>
      <c r="B630" s="7">
        <v>32</v>
      </c>
      <c r="C630" s="7">
        <v>68</v>
      </c>
      <c r="D630" s="7">
        <v>61</v>
      </c>
      <c r="E630" s="7">
        <v>12</v>
      </c>
      <c r="F630" s="7">
        <v>14</v>
      </c>
      <c r="G630" s="7">
        <v>8</v>
      </c>
      <c r="H630" s="7">
        <v>6</v>
      </c>
      <c r="I630" s="7">
        <v>0</v>
      </c>
      <c r="J630" s="7">
        <v>0</v>
      </c>
      <c r="K630" s="7">
        <v>9</v>
      </c>
      <c r="L630" s="7">
        <v>6</v>
      </c>
      <c r="M630" s="7">
        <v>1</v>
      </c>
      <c r="N630" s="7">
        <v>18</v>
      </c>
      <c r="O630" s="7">
        <v>1</v>
      </c>
      <c r="P630" s="7">
        <v>0</v>
      </c>
      <c r="Q630" s="7">
        <v>1</v>
      </c>
      <c r="R630" s="7">
        <v>1</v>
      </c>
      <c r="S630" s="7">
        <v>1</v>
      </c>
      <c r="T630" s="19">
        <f>(F630+O630+L630)/(D630+O630+M630)</f>
        <v>0.33333333333333331</v>
      </c>
      <c r="U630" s="19">
        <f>(G630+H630*2+I630*3+J630*4)/D630</f>
        <v>0.32786885245901637</v>
      </c>
      <c r="V630" s="19">
        <f>T630+U630</f>
        <v>0.66120218579234968</v>
      </c>
      <c r="W630" s="19">
        <f>F630/D630</f>
        <v>0.22950819672131148</v>
      </c>
    </row>
    <row r="631" spans="1:24" x14ac:dyDescent="0.25">
      <c r="A631" s="10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19"/>
      <c r="U631" s="19"/>
      <c r="V631" s="19"/>
      <c r="W631" s="19"/>
    </row>
    <row r="632" spans="1:24" ht="15.75" x14ac:dyDescent="0.25">
      <c r="A632" s="9" t="s">
        <v>89</v>
      </c>
      <c r="B632" s="10" t="s">
        <v>0</v>
      </c>
      <c r="C632" s="10" t="s">
        <v>1</v>
      </c>
      <c r="D632" s="10" t="s">
        <v>2</v>
      </c>
      <c r="E632" s="10" t="s">
        <v>3</v>
      </c>
      <c r="F632" s="10" t="s">
        <v>4</v>
      </c>
      <c r="G632" s="10" t="s">
        <v>5</v>
      </c>
      <c r="H632" s="10" t="s">
        <v>6</v>
      </c>
      <c r="I632" s="10" t="s">
        <v>7</v>
      </c>
      <c r="J632" s="10" t="s">
        <v>8</v>
      </c>
      <c r="K632" s="10" t="s">
        <v>9</v>
      </c>
      <c r="L632" s="10" t="s">
        <v>10</v>
      </c>
      <c r="M632" s="10" t="s">
        <v>11</v>
      </c>
      <c r="N632" s="10" t="s">
        <v>12</v>
      </c>
      <c r="O632" s="10" t="s">
        <v>13</v>
      </c>
      <c r="P632" s="10" t="s">
        <v>14</v>
      </c>
      <c r="Q632" s="10" t="s">
        <v>15</v>
      </c>
      <c r="R632" s="10" t="s">
        <v>16</v>
      </c>
      <c r="S632" s="10" t="s">
        <v>17</v>
      </c>
      <c r="T632" s="19" t="s">
        <v>18</v>
      </c>
      <c r="U632" s="19" t="s">
        <v>19</v>
      </c>
      <c r="V632" s="19" t="s">
        <v>20</v>
      </c>
      <c r="W632" s="19" t="s">
        <v>21</v>
      </c>
      <c r="X632" s="18"/>
    </row>
    <row r="633" spans="1:24" x14ac:dyDescent="0.25">
      <c r="A633" s="7">
        <v>2018</v>
      </c>
      <c r="B633" s="7">
        <v>3</v>
      </c>
      <c r="C633" s="7">
        <v>3</v>
      </c>
      <c r="D633" s="7">
        <v>3</v>
      </c>
      <c r="E633" s="7">
        <v>2</v>
      </c>
      <c r="F633" s="7">
        <v>1</v>
      </c>
      <c r="G633" s="7">
        <v>1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19">
        <f>(F633+O633+L633)/(D633+O633+M633)</f>
        <v>0.33333333333333331</v>
      </c>
      <c r="U633" s="19">
        <f>(G633+H633*2+I633*3+J633*4)/D633</f>
        <v>0.33333333333333331</v>
      </c>
      <c r="V633" s="19">
        <f>T633+U633</f>
        <v>0.66666666666666663</v>
      </c>
      <c r="W633" s="19">
        <f>F633/D633</f>
        <v>0.33333333333333331</v>
      </c>
    </row>
    <row r="634" spans="1:24" x14ac:dyDescent="0.25">
      <c r="A634" s="10" t="s">
        <v>23</v>
      </c>
      <c r="B634" s="7">
        <v>3</v>
      </c>
      <c r="C634" s="7">
        <v>3</v>
      </c>
      <c r="D634" s="7">
        <v>3</v>
      </c>
      <c r="E634" s="7">
        <v>2</v>
      </c>
      <c r="F634" s="7">
        <v>1</v>
      </c>
      <c r="G634" s="7">
        <v>1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19">
        <f>(F634+O634+L634)/(D634+O634+M634)</f>
        <v>0.33333333333333331</v>
      </c>
      <c r="U634" s="19">
        <f>(G634+H634*2+I634*3+J634*4)/D634</f>
        <v>0.33333333333333331</v>
      </c>
      <c r="V634" s="19">
        <f>T634+U634</f>
        <v>0.66666666666666663</v>
      </c>
      <c r="W634" s="19">
        <f>F634/D634</f>
        <v>0.33333333333333331</v>
      </c>
    </row>
    <row r="635" spans="1:24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9"/>
      <c r="U635" s="19"/>
      <c r="V635" s="19"/>
      <c r="W635" s="19"/>
    </row>
    <row r="636" spans="1:24" ht="15.75" x14ac:dyDescent="0.25">
      <c r="A636" s="9" t="s">
        <v>94</v>
      </c>
      <c r="B636" s="10" t="s">
        <v>0</v>
      </c>
      <c r="C636" s="10" t="s">
        <v>1</v>
      </c>
      <c r="D636" s="10" t="s">
        <v>2</v>
      </c>
      <c r="E636" s="10" t="s">
        <v>3</v>
      </c>
      <c r="F636" s="10" t="s">
        <v>4</v>
      </c>
      <c r="G636" s="10" t="s">
        <v>5</v>
      </c>
      <c r="H636" s="10" t="s">
        <v>6</v>
      </c>
      <c r="I636" s="10" t="s">
        <v>7</v>
      </c>
      <c r="J636" s="10" t="s">
        <v>8</v>
      </c>
      <c r="K636" s="10" t="s">
        <v>9</v>
      </c>
      <c r="L636" s="10" t="s">
        <v>10</v>
      </c>
      <c r="M636" s="10" t="s">
        <v>11</v>
      </c>
      <c r="N636" s="10" t="s">
        <v>12</v>
      </c>
      <c r="O636" s="10" t="s">
        <v>13</v>
      </c>
      <c r="P636" s="10" t="s">
        <v>14</v>
      </c>
      <c r="Q636" s="10" t="s">
        <v>15</v>
      </c>
      <c r="R636" s="10" t="s">
        <v>16</v>
      </c>
      <c r="S636" s="10" t="s">
        <v>17</v>
      </c>
      <c r="T636" s="19" t="s">
        <v>18</v>
      </c>
      <c r="U636" s="19" t="s">
        <v>19</v>
      </c>
      <c r="V636" s="19" t="s">
        <v>20</v>
      </c>
      <c r="W636" s="19" t="s">
        <v>21</v>
      </c>
    </row>
    <row r="637" spans="1:24" x14ac:dyDescent="0.25">
      <c r="A637" s="7">
        <v>2005</v>
      </c>
      <c r="B637" s="7">
        <v>8</v>
      </c>
      <c r="C637" s="7">
        <v>33</v>
      </c>
      <c r="D637" s="7">
        <v>30</v>
      </c>
      <c r="E637" s="7">
        <v>3</v>
      </c>
      <c r="F637" s="7">
        <v>11</v>
      </c>
      <c r="G637" s="7">
        <v>11</v>
      </c>
      <c r="H637" s="7">
        <v>0</v>
      </c>
      <c r="I637" s="7">
        <v>0</v>
      </c>
      <c r="J637" s="7">
        <v>0</v>
      </c>
      <c r="K637" s="7">
        <v>0</v>
      </c>
      <c r="L637" s="7">
        <v>3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1</v>
      </c>
      <c r="S637" s="7">
        <v>1</v>
      </c>
      <c r="T637" s="19">
        <f>(F637+O637+L637)/(D637+O637+M637)</f>
        <v>0.46666666666666667</v>
      </c>
      <c r="U637" s="19">
        <f>(G637+H637*2+I637*3+J637*4)/D637</f>
        <v>0.36666666666666664</v>
      </c>
      <c r="V637" s="19">
        <f>T637+U637</f>
        <v>0.83333333333333326</v>
      </c>
      <c r="W637" s="19">
        <f>F637/D637</f>
        <v>0.36666666666666664</v>
      </c>
    </row>
    <row r="638" spans="1:24" x14ac:dyDescent="0.25">
      <c r="A638" s="7">
        <v>2006</v>
      </c>
      <c r="B638" s="7">
        <v>3</v>
      </c>
      <c r="C638" s="7">
        <v>5</v>
      </c>
      <c r="D638" s="7">
        <v>3</v>
      </c>
      <c r="E638" s="7">
        <v>2</v>
      </c>
      <c r="F638" s="7">
        <v>2</v>
      </c>
      <c r="G638" s="7">
        <v>1</v>
      </c>
      <c r="H638" s="7">
        <v>1</v>
      </c>
      <c r="I638" s="7">
        <v>0</v>
      </c>
      <c r="J638" s="7">
        <v>0</v>
      </c>
      <c r="K638" s="7">
        <v>0</v>
      </c>
      <c r="L638" s="7">
        <v>2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1</v>
      </c>
      <c r="S638" s="7">
        <v>0</v>
      </c>
      <c r="T638" s="19">
        <f>(F638+O638+L638)/(D638+O638+M638)</f>
        <v>1.3333333333333333</v>
      </c>
      <c r="U638" s="19">
        <f>(G638+H638*2+I638*3+J638*4)/D638</f>
        <v>1</v>
      </c>
      <c r="V638" s="19">
        <f>T638+U638</f>
        <v>2.333333333333333</v>
      </c>
      <c r="W638" s="19">
        <f>F638/D638</f>
        <v>0.66666666666666663</v>
      </c>
    </row>
    <row r="639" spans="1:24" x14ac:dyDescent="0.25">
      <c r="A639" s="10" t="s">
        <v>23</v>
      </c>
      <c r="B639" s="7">
        <v>11</v>
      </c>
      <c r="C639" s="7">
        <v>38</v>
      </c>
      <c r="D639" s="7">
        <v>33</v>
      </c>
      <c r="E639" s="7">
        <v>5</v>
      </c>
      <c r="F639" s="7">
        <v>13</v>
      </c>
      <c r="G639" s="7">
        <v>12</v>
      </c>
      <c r="H639" s="7">
        <v>1</v>
      </c>
      <c r="I639" s="7">
        <v>0</v>
      </c>
      <c r="J639" s="7">
        <v>0</v>
      </c>
      <c r="K639" s="7">
        <v>0</v>
      </c>
      <c r="L639" s="7">
        <v>5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2</v>
      </c>
      <c r="S639" s="7">
        <v>1</v>
      </c>
      <c r="T639" s="19">
        <f>(F639+O639+L639)/(D639+O639+M639)</f>
        <v>0.54545454545454541</v>
      </c>
      <c r="U639" s="19">
        <f>(G639+H639*2+I639*3+J639*4)/D639</f>
        <v>0.42424242424242425</v>
      </c>
      <c r="V639" s="19">
        <f>T639+U639</f>
        <v>0.96969696969696972</v>
      </c>
      <c r="W639" s="19">
        <f>F639/D639</f>
        <v>0.39393939393939392</v>
      </c>
    </row>
    <row r="640" spans="1:24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9"/>
      <c r="U640" s="19"/>
      <c r="V640" s="19"/>
      <c r="W640" s="19"/>
    </row>
    <row r="641" spans="1:23" ht="15.75" x14ac:dyDescent="0.25">
      <c r="A641" s="9" t="s">
        <v>56</v>
      </c>
      <c r="B641" s="10" t="s">
        <v>0</v>
      </c>
      <c r="C641" s="10" t="s">
        <v>1</v>
      </c>
      <c r="D641" s="10" t="s">
        <v>2</v>
      </c>
      <c r="E641" s="10" t="s">
        <v>3</v>
      </c>
      <c r="F641" s="10" t="s">
        <v>4</v>
      </c>
      <c r="G641" s="10" t="s">
        <v>5</v>
      </c>
      <c r="H641" s="10" t="s">
        <v>6</v>
      </c>
      <c r="I641" s="10" t="s">
        <v>7</v>
      </c>
      <c r="J641" s="10" t="s">
        <v>8</v>
      </c>
      <c r="K641" s="10" t="s">
        <v>9</v>
      </c>
      <c r="L641" s="10" t="s">
        <v>10</v>
      </c>
      <c r="M641" s="10" t="s">
        <v>11</v>
      </c>
      <c r="N641" s="10" t="s">
        <v>12</v>
      </c>
      <c r="O641" s="10" t="s">
        <v>13</v>
      </c>
      <c r="P641" s="10" t="s">
        <v>14</v>
      </c>
      <c r="Q641" s="10" t="s">
        <v>15</v>
      </c>
      <c r="R641" s="10" t="s">
        <v>16</v>
      </c>
      <c r="S641" s="10" t="s">
        <v>17</v>
      </c>
      <c r="T641" s="19" t="s">
        <v>18</v>
      </c>
      <c r="U641" s="19" t="s">
        <v>19</v>
      </c>
      <c r="V641" s="19" t="s">
        <v>20</v>
      </c>
      <c r="W641" s="19" t="s">
        <v>21</v>
      </c>
    </row>
    <row r="642" spans="1:23" x14ac:dyDescent="0.25">
      <c r="A642" s="7">
        <v>2012</v>
      </c>
      <c r="B642" s="7">
        <v>5</v>
      </c>
      <c r="C642" s="7">
        <v>23</v>
      </c>
      <c r="D642" s="7">
        <v>21</v>
      </c>
      <c r="E642" s="7">
        <v>7</v>
      </c>
      <c r="F642" s="7">
        <v>11</v>
      </c>
      <c r="G642" s="7">
        <v>9</v>
      </c>
      <c r="H642" s="7">
        <v>0</v>
      </c>
      <c r="I642" s="7">
        <v>1</v>
      </c>
      <c r="J642" s="7">
        <v>1</v>
      </c>
      <c r="K642" s="7">
        <v>6</v>
      </c>
      <c r="L642" s="7">
        <v>1</v>
      </c>
      <c r="M642" s="7">
        <v>0</v>
      </c>
      <c r="N642" s="7">
        <v>1</v>
      </c>
      <c r="O642" s="7">
        <v>1</v>
      </c>
      <c r="P642" s="7">
        <v>0</v>
      </c>
      <c r="Q642" s="7">
        <v>0</v>
      </c>
      <c r="R642" s="7">
        <v>6</v>
      </c>
      <c r="S642" s="7">
        <v>0</v>
      </c>
      <c r="T642" s="19">
        <f t="shared" ref="T642:T650" si="64">(F642+O642+L642)/(D642+O642+M642)</f>
        <v>0.59090909090909094</v>
      </c>
      <c r="U642" s="19">
        <f t="shared" ref="U642:U650" si="65">(G642+H642*2+I642*3+J642*4)/D642</f>
        <v>0.76190476190476186</v>
      </c>
      <c r="V642" s="19">
        <f t="shared" ref="V642:V650" si="66">T642+U642</f>
        <v>1.3528138528138527</v>
      </c>
      <c r="W642" s="19">
        <f t="shared" ref="W642:W650" si="67">F642/D642</f>
        <v>0.52380952380952384</v>
      </c>
    </row>
    <row r="643" spans="1:23" x14ac:dyDescent="0.25">
      <c r="A643" s="7">
        <v>2014</v>
      </c>
      <c r="B643" s="7">
        <v>23</v>
      </c>
      <c r="C643" s="7">
        <v>102</v>
      </c>
      <c r="D643" s="7">
        <v>82</v>
      </c>
      <c r="E643" s="7">
        <v>20</v>
      </c>
      <c r="F643" s="7">
        <v>26</v>
      </c>
      <c r="G643" s="7">
        <v>19</v>
      </c>
      <c r="H643" s="53">
        <v>7</v>
      </c>
      <c r="I643" s="7">
        <v>0</v>
      </c>
      <c r="J643" s="7">
        <v>0</v>
      </c>
      <c r="K643" s="7">
        <v>19</v>
      </c>
      <c r="L643" s="7">
        <v>13</v>
      </c>
      <c r="M643" s="53">
        <v>1</v>
      </c>
      <c r="N643" s="7">
        <v>7</v>
      </c>
      <c r="O643" s="7">
        <v>6</v>
      </c>
      <c r="P643" s="7">
        <v>1</v>
      </c>
      <c r="Q643" s="7">
        <v>0</v>
      </c>
      <c r="R643" s="53">
        <v>18</v>
      </c>
      <c r="S643" s="7">
        <v>1</v>
      </c>
      <c r="T643" s="19">
        <f t="shared" si="64"/>
        <v>0.5056179775280899</v>
      </c>
      <c r="U643" s="19">
        <f t="shared" si="65"/>
        <v>0.40243902439024393</v>
      </c>
      <c r="V643" s="19">
        <f t="shared" si="66"/>
        <v>0.90805700191833383</v>
      </c>
      <c r="W643" s="19">
        <f t="shared" si="67"/>
        <v>0.31707317073170732</v>
      </c>
    </row>
    <row r="644" spans="1:23" x14ac:dyDescent="0.25">
      <c r="A644" s="7">
        <v>2015</v>
      </c>
      <c r="B644" s="7">
        <v>33</v>
      </c>
      <c r="C644" s="7">
        <v>123</v>
      </c>
      <c r="D644" s="7">
        <v>108</v>
      </c>
      <c r="E644" s="7">
        <v>25</v>
      </c>
      <c r="F644" s="7">
        <v>32</v>
      </c>
      <c r="G644" s="7">
        <v>21</v>
      </c>
      <c r="H644" s="7">
        <v>8</v>
      </c>
      <c r="I644" s="7">
        <v>0</v>
      </c>
      <c r="J644" s="7">
        <v>3</v>
      </c>
      <c r="K644" s="7">
        <v>20</v>
      </c>
      <c r="L644" s="7">
        <v>12</v>
      </c>
      <c r="M644" s="7">
        <v>0</v>
      </c>
      <c r="N644" s="7">
        <v>7</v>
      </c>
      <c r="O644" s="7">
        <v>3</v>
      </c>
      <c r="P644" s="7">
        <v>0</v>
      </c>
      <c r="Q644" s="7">
        <v>0</v>
      </c>
      <c r="R644" s="7">
        <v>17</v>
      </c>
      <c r="S644" s="7">
        <v>0</v>
      </c>
      <c r="T644" s="19">
        <f t="shared" si="64"/>
        <v>0.42342342342342343</v>
      </c>
      <c r="U644" s="19">
        <f t="shared" si="65"/>
        <v>0.45370370370370372</v>
      </c>
      <c r="V644" s="19">
        <f t="shared" si="66"/>
        <v>0.87712712712712715</v>
      </c>
      <c r="W644" s="19">
        <f t="shared" si="67"/>
        <v>0.29629629629629628</v>
      </c>
    </row>
    <row r="645" spans="1:23" x14ac:dyDescent="0.25">
      <c r="A645" s="7">
        <v>2016</v>
      </c>
      <c r="B645" s="53">
        <v>36</v>
      </c>
      <c r="C645" s="53">
        <v>145</v>
      </c>
      <c r="D645" s="53">
        <v>130</v>
      </c>
      <c r="E645" s="53">
        <v>26</v>
      </c>
      <c r="F645" s="53">
        <v>49</v>
      </c>
      <c r="G645" s="53">
        <v>35</v>
      </c>
      <c r="H645" s="7">
        <v>12</v>
      </c>
      <c r="I645" s="7">
        <v>1</v>
      </c>
      <c r="J645" s="7">
        <v>1</v>
      </c>
      <c r="K645" s="7">
        <v>23</v>
      </c>
      <c r="L645" s="7">
        <v>11</v>
      </c>
      <c r="M645" s="7">
        <v>0</v>
      </c>
      <c r="N645" s="53">
        <v>6</v>
      </c>
      <c r="O645" s="7">
        <v>4</v>
      </c>
      <c r="P645" s="7">
        <v>0</v>
      </c>
      <c r="Q645" s="7">
        <v>0</v>
      </c>
      <c r="R645" s="53">
        <v>17</v>
      </c>
      <c r="S645" s="12">
        <v>0</v>
      </c>
      <c r="T645" s="19">
        <f t="shared" si="64"/>
        <v>0.47761194029850745</v>
      </c>
      <c r="U645" s="19">
        <f t="shared" si="65"/>
        <v>0.50769230769230766</v>
      </c>
      <c r="V645" s="19">
        <f t="shared" si="66"/>
        <v>0.98530424799081517</v>
      </c>
      <c r="W645" s="52">
        <f t="shared" si="67"/>
        <v>0.37692307692307692</v>
      </c>
    </row>
    <row r="646" spans="1:23" x14ac:dyDescent="0.25">
      <c r="A646" s="7">
        <v>2017</v>
      </c>
      <c r="B646" s="7">
        <v>34</v>
      </c>
      <c r="C646" s="7">
        <v>145</v>
      </c>
      <c r="D646" s="7">
        <v>118</v>
      </c>
      <c r="E646" s="7">
        <v>30</v>
      </c>
      <c r="F646" s="53">
        <v>48</v>
      </c>
      <c r="G646" s="7">
        <v>32</v>
      </c>
      <c r="H646" s="7">
        <v>11</v>
      </c>
      <c r="I646" s="53">
        <v>1</v>
      </c>
      <c r="J646" s="7">
        <v>4</v>
      </c>
      <c r="K646" s="53">
        <v>36</v>
      </c>
      <c r="L646" s="53">
        <v>18</v>
      </c>
      <c r="M646" s="7">
        <v>0</v>
      </c>
      <c r="N646" s="7">
        <v>6</v>
      </c>
      <c r="O646" s="7">
        <v>6</v>
      </c>
      <c r="P646" s="7">
        <v>0</v>
      </c>
      <c r="Q646" s="7">
        <v>2</v>
      </c>
      <c r="R646" s="60">
        <v>24</v>
      </c>
      <c r="S646" s="7">
        <v>7</v>
      </c>
      <c r="T646" s="19">
        <f t="shared" si="64"/>
        <v>0.58064516129032262</v>
      </c>
      <c r="U646" s="19">
        <f t="shared" si="65"/>
        <v>0.61864406779661019</v>
      </c>
      <c r="V646" s="19">
        <f t="shared" si="66"/>
        <v>1.1992892290869328</v>
      </c>
      <c r="W646" s="19">
        <f t="shared" si="67"/>
        <v>0.40677966101694918</v>
      </c>
    </row>
    <row r="647" spans="1:23" x14ac:dyDescent="0.25">
      <c r="A647" s="7">
        <v>2018</v>
      </c>
      <c r="B647" s="7">
        <v>42</v>
      </c>
      <c r="C647" s="53">
        <v>182</v>
      </c>
      <c r="D647" s="7">
        <v>145</v>
      </c>
      <c r="E647" s="7">
        <v>31</v>
      </c>
      <c r="F647" s="7">
        <v>53</v>
      </c>
      <c r="G647" s="7">
        <v>36</v>
      </c>
      <c r="H647" s="53">
        <v>13</v>
      </c>
      <c r="I647" s="7">
        <v>3</v>
      </c>
      <c r="J647" s="7">
        <v>1</v>
      </c>
      <c r="K647" s="60">
        <v>45</v>
      </c>
      <c r="L647" s="7">
        <v>16</v>
      </c>
      <c r="M647" s="7">
        <v>0</v>
      </c>
      <c r="N647" s="7">
        <v>8</v>
      </c>
      <c r="O647" s="60">
        <v>19</v>
      </c>
      <c r="P647" s="53">
        <v>8</v>
      </c>
      <c r="Q647" s="7">
        <v>4</v>
      </c>
      <c r="R647" s="7">
        <v>15</v>
      </c>
      <c r="S647" s="7">
        <v>4</v>
      </c>
      <c r="T647" s="19">
        <f t="shared" si="64"/>
        <v>0.53658536585365857</v>
      </c>
      <c r="U647" s="19">
        <f t="shared" si="65"/>
        <v>0.51724137931034486</v>
      </c>
      <c r="V647" s="19">
        <f t="shared" si="66"/>
        <v>1.0538267451640033</v>
      </c>
      <c r="W647" s="19">
        <f t="shared" si="67"/>
        <v>0.36551724137931035</v>
      </c>
    </row>
    <row r="648" spans="1:23" x14ac:dyDescent="0.25">
      <c r="A648" s="7">
        <v>2019</v>
      </c>
      <c r="B648" s="12">
        <v>44</v>
      </c>
      <c r="C648" s="12">
        <v>180</v>
      </c>
      <c r="D648" s="12">
        <v>143</v>
      </c>
      <c r="E648" s="12">
        <v>31</v>
      </c>
      <c r="F648" s="12">
        <v>37</v>
      </c>
      <c r="G648" s="12">
        <v>29</v>
      </c>
      <c r="H648" s="12">
        <v>7</v>
      </c>
      <c r="I648" s="12">
        <v>0</v>
      </c>
      <c r="J648" s="12">
        <v>1</v>
      </c>
      <c r="K648" s="12">
        <v>34</v>
      </c>
      <c r="L648" s="53">
        <v>28</v>
      </c>
      <c r="M648" s="12">
        <v>2</v>
      </c>
      <c r="N648" s="12">
        <v>10</v>
      </c>
      <c r="O648" s="12">
        <v>6</v>
      </c>
      <c r="P648" s="53">
        <v>6</v>
      </c>
      <c r="Q648" s="12">
        <v>3</v>
      </c>
      <c r="R648" s="53">
        <v>13</v>
      </c>
      <c r="S648" s="12">
        <v>3</v>
      </c>
      <c r="T648" s="19">
        <f t="shared" si="64"/>
        <v>0.47019867549668876</v>
      </c>
      <c r="U648" s="19">
        <f t="shared" si="65"/>
        <v>0.32867132867132864</v>
      </c>
      <c r="V648" s="19">
        <f t="shared" si="66"/>
        <v>0.79887000416801746</v>
      </c>
      <c r="W648" s="19">
        <f t="shared" si="67"/>
        <v>0.25874125874125875</v>
      </c>
    </row>
    <row r="649" spans="1:23" x14ac:dyDescent="0.25">
      <c r="A649" s="7">
        <v>2022</v>
      </c>
      <c r="B649" s="12">
        <f>17+11</f>
        <v>28</v>
      </c>
      <c r="C649" s="12">
        <f>60+43</f>
        <v>103</v>
      </c>
      <c r="D649" s="12">
        <f>46+30</f>
        <v>76</v>
      </c>
      <c r="E649" s="12">
        <f>15+12</f>
        <v>27</v>
      </c>
      <c r="F649" s="12">
        <f>14+10</f>
        <v>24</v>
      </c>
      <c r="G649" s="12">
        <f>9+9</f>
        <v>18</v>
      </c>
      <c r="H649" s="12">
        <f>4+1</f>
        <v>5</v>
      </c>
      <c r="I649" s="12">
        <v>0</v>
      </c>
      <c r="J649" s="12">
        <v>1</v>
      </c>
      <c r="K649" s="12">
        <f>10+5</f>
        <v>15</v>
      </c>
      <c r="L649" s="12">
        <f>11+5</f>
        <v>16</v>
      </c>
      <c r="M649" s="12">
        <v>0</v>
      </c>
      <c r="N649" s="53">
        <f>5+2</f>
        <v>7</v>
      </c>
      <c r="O649" s="53">
        <f>3+8</f>
        <v>11</v>
      </c>
      <c r="P649" s="12">
        <f>1+2</f>
        <v>3</v>
      </c>
      <c r="Q649" s="12">
        <v>1</v>
      </c>
      <c r="R649" s="12">
        <f>0+5</f>
        <v>5</v>
      </c>
      <c r="S649" s="12">
        <f>2+1</f>
        <v>3</v>
      </c>
      <c r="T649" s="19">
        <f t="shared" si="64"/>
        <v>0.58620689655172409</v>
      </c>
      <c r="U649" s="19">
        <f t="shared" si="65"/>
        <v>0.42105263157894735</v>
      </c>
      <c r="V649" s="19">
        <f t="shared" si="66"/>
        <v>1.0072595281306715</v>
      </c>
      <c r="W649" s="19">
        <f t="shared" si="67"/>
        <v>0.31578947368421051</v>
      </c>
    </row>
    <row r="650" spans="1:23" x14ac:dyDescent="0.25">
      <c r="A650" s="23" t="s">
        <v>23</v>
      </c>
      <c r="B650" s="12">
        <v>245</v>
      </c>
      <c r="C650" s="12">
        <v>1003</v>
      </c>
      <c r="D650" s="12">
        <v>823</v>
      </c>
      <c r="E650" s="12">
        <v>197</v>
      </c>
      <c r="F650" s="12">
        <v>280</v>
      </c>
      <c r="G650" s="12">
        <v>199</v>
      </c>
      <c r="H650" s="12">
        <v>63</v>
      </c>
      <c r="I650" s="12">
        <v>6</v>
      </c>
      <c r="J650" s="12">
        <v>12</v>
      </c>
      <c r="K650" s="12">
        <v>198</v>
      </c>
      <c r="L650" s="12">
        <v>115</v>
      </c>
      <c r="M650" s="12">
        <v>3</v>
      </c>
      <c r="N650" s="12">
        <v>52</v>
      </c>
      <c r="O650" s="59">
        <v>56</v>
      </c>
      <c r="P650" s="12">
        <v>18</v>
      </c>
      <c r="Q650" s="12">
        <v>10</v>
      </c>
      <c r="R650" s="12">
        <v>115</v>
      </c>
      <c r="S650" s="12">
        <v>18</v>
      </c>
      <c r="T650" s="19">
        <f t="shared" si="64"/>
        <v>0.5113378684807256</v>
      </c>
      <c r="U650" s="19">
        <f t="shared" si="65"/>
        <v>0.47509113001215064</v>
      </c>
      <c r="V650" s="19">
        <f t="shared" si="66"/>
        <v>0.98642899849287624</v>
      </c>
      <c r="W650" s="19">
        <f t="shared" si="67"/>
        <v>0.3402187120291616</v>
      </c>
    </row>
    <row r="651" spans="1:23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9"/>
      <c r="U651" s="19"/>
      <c r="V651" s="19"/>
      <c r="W651" s="19"/>
    </row>
    <row r="652" spans="1:23" ht="15.75" x14ac:dyDescent="0.25">
      <c r="A652" s="9" t="s">
        <v>110</v>
      </c>
      <c r="B652" s="10" t="s">
        <v>0</v>
      </c>
      <c r="C652" s="10" t="s">
        <v>1</v>
      </c>
      <c r="D652" s="10" t="s">
        <v>2</v>
      </c>
      <c r="E652" s="10" t="s">
        <v>3</v>
      </c>
      <c r="F652" s="10" t="s">
        <v>4</v>
      </c>
      <c r="G652" s="10" t="s">
        <v>5</v>
      </c>
      <c r="H652" s="10" t="s">
        <v>6</v>
      </c>
      <c r="I652" s="10" t="s">
        <v>7</v>
      </c>
      <c r="J652" s="10" t="s">
        <v>8</v>
      </c>
      <c r="K652" s="10" t="s">
        <v>9</v>
      </c>
      <c r="L652" s="10" t="s">
        <v>10</v>
      </c>
      <c r="M652" s="10" t="s">
        <v>11</v>
      </c>
      <c r="N652" s="10" t="s">
        <v>12</v>
      </c>
      <c r="O652" s="10" t="s">
        <v>13</v>
      </c>
      <c r="P652" s="10" t="s">
        <v>14</v>
      </c>
      <c r="Q652" s="10" t="s">
        <v>15</v>
      </c>
      <c r="R652" s="10" t="s">
        <v>16</v>
      </c>
      <c r="S652" s="10" t="s">
        <v>17</v>
      </c>
      <c r="T652" s="19" t="s">
        <v>18</v>
      </c>
      <c r="U652" s="19" t="s">
        <v>19</v>
      </c>
      <c r="V652" s="19" t="s">
        <v>20</v>
      </c>
      <c r="W652" s="19" t="s">
        <v>21</v>
      </c>
    </row>
    <row r="653" spans="1:23" x14ac:dyDescent="0.25">
      <c r="A653" s="7">
        <v>2004</v>
      </c>
      <c r="B653" s="7">
        <v>4</v>
      </c>
      <c r="C653" s="7">
        <v>6</v>
      </c>
      <c r="D653" s="7">
        <v>6</v>
      </c>
      <c r="F653" s="7">
        <v>1</v>
      </c>
      <c r="G653" s="7">
        <v>1</v>
      </c>
      <c r="T653" s="19">
        <f>(F653+O653+L653)/(D653+O653+M653)</f>
        <v>0.16666666666666666</v>
      </c>
      <c r="U653" s="19">
        <f>(G653+H653*2+I653*3+J653*4)/D653</f>
        <v>0.16666666666666666</v>
      </c>
      <c r="V653" s="19">
        <f>T653+U653</f>
        <v>0.33333333333333331</v>
      </c>
      <c r="W653" s="19">
        <f>F653/D653</f>
        <v>0.16666666666666666</v>
      </c>
    </row>
    <row r="654" spans="1:23" x14ac:dyDescent="0.25">
      <c r="A654" s="10" t="s">
        <v>23</v>
      </c>
      <c r="B654" s="7">
        <v>4</v>
      </c>
      <c r="C654" s="7">
        <v>6</v>
      </c>
      <c r="D654" s="7">
        <v>6</v>
      </c>
      <c r="E654" s="7">
        <v>0</v>
      </c>
      <c r="F654" s="7">
        <v>1</v>
      </c>
      <c r="G654" s="7">
        <v>1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19">
        <f>(F654+O654+L654)/(D654+O654+M654)</f>
        <v>0.16666666666666666</v>
      </c>
      <c r="U654" s="19">
        <f>(G654+H654*2+I654*3+J654*4)/D654</f>
        <v>0.16666666666666666</v>
      </c>
      <c r="V654" s="19">
        <f>T654+U654</f>
        <v>0.33333333333333331</v>
      </c>
      <c r="W654" s="19">
        <f>F654/D654</f>
        <v>0.16666666666666666</v>
      </c>
    </row>
    <row r="655" spans="1:23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9"/>
      <c r="U655" s="19"/>
      <c r="V655" s="19"/>
      <c r="W655" s="19"/>
    </row>
    <row r="656" spans="1:23" ht="15.75" x14ac:dyDescent="0.25">
      <c r="A656" s="9" t="s">
        <v>134</v>
      </c>
      <c r="B656" s="10" t="s">
        <v>0</v>
      </c>
      <c r="C656" s="10" t="s">
        <v>1</v>
      </c>
      <c r="D656" s="10" t="s">
        <v>2</v>
      </c>
      <c r="E656" s="10" t="s">
        <v>3</v>
      </c>
      <c r="F656" s="10" t="s">
        <v>4</v>
      </c>
      <c r="G656" s="10" t="s">
        <v>5</v>
      </c>
      <c r="H656" s="10" t="s">
        <v>6</v>
      </c>
      <c r="I656" s="10" t="s">
        <v>7</v>
      </c>
      <c r="J656" s="10" t="s">
        <v>8</v>
      </c>
      <c r="K656" s="10" t="s">
        <v>9</v>
      </c>
      <c r="L656" s="10" t="s">
        <v>10</v>
      </c>
      <c r="M656" s="10" t="s">
        <v>11</v>
      </c>
      <c r="N656" s="10" t="s">
        <v>12</v>
      </c>
      <c r="O656" s="10" t="s">
        <v>13</v>
      </c>
      <c r="P656" s="10" t="s">
        <v>14</v>
      </c>
      <c r="Q656" s="10" t="s">
        <v>15</v>
      </c>
      <c r="R656" s="10" t="s">
        <v>16</v>
      </c>
      <c r="S656" s="10" t="s">
        <v>17</v>
      </c>
      <c r="T656" s="19" t="s">
        <v>18</v>
      </c>
      <c r="U656" s="19" t="s">
        <v>19</v>
      </c>
      <c r="V656" s="19" t="s">
        <v>20</v>
      </c>
      <c r="W656" s="19" t="s">
        <v>21</v>
      </c>
    </row>
    <row r="657" spans="1:47" x14ac:dyDescent="0.25">
      <c r="A657" s="7">
        <v>2018</v>
      </c>
      <c r="B657" s="7">
        <v>2</v>
      </c>
      <c r="C657" s="7">
        <v>2</v>
      </c>
      <c r="D657" s="7">
        <v>2</v>
      </c>
      <c r="E657" s="7">
        <v>1</v>
      </c>
      <c r="F657" s="7">
        <v>1</v>
      </c>
      <c r="G657" s="7">
        <v>1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19">
        <f>(F657+O657+L657)/(D657+O657+M657)</f>
        <v>0.5</v>
      </c>
      <c r="U657" s="19">
        <f>(G657+H657*2+I657*3+J657*4)/D657</f>
        <v>0.5</v>
      </c>
      <c r="V657" s="19">
        <f>T657+U657</f>
        <v>1</v>
      </c>
      <c r="W657" s="19">
        <f>F657/D657</f>
        <v>0.5</v>
      </c>
    </row>
    <row r="658" spans="1:47" x14ac:dyDescent="0.25">
      <c r="A658" s="10" t="s">
        <v>23</v>
      </c>
      <c r="B658" s="7">
        <v>2</v>
      </c>
      <c r="C658" s="7">
        <v>2</v>
      </c>
      <c r="D658" s="7">
        <v>2</v>
      </c>
      <c r="E658" s="7">
        <v>1</v>
      </c>
      <c r="F658" s="7">
        <v>1</v>
      </c>
      <c r="G658" s="7">
        <v>1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19">
        <f>(F658+O658+L658)/(D658+O658+M658)</f>
        <v>0.5</v>
      </c>
      <c r="U658" s="19">
        <f>(G658+H658*2+I658*3+J658*4)/D658</f>
        <v>0.5</v>
      </c>
      <c r="V658" s="19">
        <f>T658+U658</f>
        <v>1</v>
      </c>
      <c r="W658" s="19">
        <f>F658/D658</f>
        <v>0.5</v>
      </c>
    </row>
    <row r="659" spans="1:47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9"/>
      <c r="U659" s="19"/>
      <c r="V659" s="19"/>
      <c r="W659" s="19"/>
    </row>
    <row r="660" spans="1:47" ht="15.75" x14ac:dyDescent="0.25">
      <c r="A660" s="9" t="s">
        <v>79</v>
      </c>
      <c r="B660" s="10" t="s">
        <v>0</v>
      </c>
      <c r="C660" s="10" t="s">
        <v>1</v>
      </c>
      <c r="D660" s="10" t="s">
        <v>2</v>
      </c>
      <c r="E660" s="10" t="s">
        <v>3</v>
      </c>
      <c r="F660" s="10" t="s">
        <v>4</v>
      </c>
      <c r="G660" s="10" t="s">
        <v>5</v>
      </c>
      <c r="H660" s="10" t="s">
        <v>6</v>
      </c>
      <c r="I660" s="10" t="s">
        <v>7</v>
      </c>
      <c r="J660" s="10" t="s">
        <v>8</v>
      </c>
      <c r="K660" s="10" t="s">
        <v>9</v>
      </c>
      <c r="L660" s="10" t="s">
        <v>10</v>
      </c>
      <c r="M660" s="10" t="s">
        <v>11</v>
      </c>
      <c r="N660" s="10" t="s">
        <v>12</v>
      </c>
      <c r="O660" s="10" t="s">
        <v>13</v>
      </c>
      <c r="P660" s="10" t="s">
        <v>14</v>
      </c>
      <c r="Q660" s="10" t="s">
        <v>15</v>
      </c>
      <c r="R660" s="10" t="s">
        <v>16</v>
      </c>
      <c r="S660" s="10" t="s">
        <v>17</v>
      </c>
      <c r="T660" s="19" t="s">
        <v>18</v>
      </c>
      <c r="U660" s="19" t="s">
        <v>19</v>
      </c>
      <c r="V660" s="19" t="s">
        <v>20</v>
      </c>
      <c r="W660" s="19" t="s">
        <v>21</v>
      </c>
    </row>
    <row r="661" spans="1:47" x14ac:dyDescent="0.25">
      <c r="A661" s="7">
        <v>2015</v>
      </c>
      <c r="B661" s="7">
        <v>18</v>
      </c>
      <c r="C661" s="7">
        <v>58</v>
      </c>
      <c r="D661" s="7">
        <v>52</v>
      </c>
      <c r="E661" s="7">
        <v>9</v>
      </c>
      <c r="F661" s="7">
        <v>20</v>
      </c>
      <c r="G661" s="7">
        <v>18</v>
      </c>
      <c r="H661" s="7">
        <v>2</v>
      </c>
      <c r="I661" s="7">
        <v>0</v>
      </c>
      <c r="J661" s="7">
        <v>0</v>
      </c>
      <c r="K661" s="7">
        <v>9</v>
      </c>
      <c r="L661" s="7">
        <v>5</v>
      </c>
      <c r="M661" s="7">
        <v>0</v>
      </c>
      <c r="N661" s="7">
        <v>11</v>
      </c>
      <c r="O661" s="7">
        <v>1</v>
      </c>
      <c r="P661" s="7">
        <v>0</v>
      </c>
      <c r="Q661" s="7">
        <v>0</v>
      </c>
      <c r="R661" s="7">
        <v>1</v>
      </c>
      <c r="S661" s="7">
        <v>0</v>
      </c>
      <c r="T661" s="19">
        <f>(F661+O661+L661)/(D661+O661+M661)</f>
        <v>0.49056603773584906</v>
      </c>
      <c r="U661" s="19">
        <f>(G661+H661*2+I661*3+J661*4)/D661</f>
        <v>0.42307692307692307</v>
      </c>
      <c r="V661" s="19">
        <f>T661+U661</f>
        <v>0.91364296081277208</v>
      </c>
      <c r="W661" s="19">
        <f>F661/D661</f>
        <v>0.38461538461538464</v>
      </c>
    </row>
    <row r="662" spans="1:47" x14ac:dyDescent="0.25">
      <c r="A662" s="10" t="s">
        <v>23</v>
      </c>
      <c r="B662" s="7">
        <v>18</v>
      </c>
      <c r="C662" s="7">
        <v>58</v>
      </c>
      <c r="D662" s="7">
        <v>52</v>
      </c>
      <c r="E662" s="7">
        <v>9</v>
      </c>
      <c r="F662" s="7">
        <v>20</v>
      </c>
      <c r="G662" s="7">
        <v>18</v>
      </c>
      <c r="H662" s="7">
        <v>2</v>
      </c>
      <c r="I662" s="7">
        <v>0</v>
      </c>
      <c r="J662" s="7">
        <v>0</v>
      </c>
      <c r="K662" s="7">
        <v>9</v>
      </c>
      <c r="L662" s="7">
        <v>5</v>
      </c>
      <c r="M662" s="7">
        <v>0</v>
      </c>
      <c r="N662" s="7">
        <v>11</v>
      </c>
      <c r="O662" s="7">
        <v>1</v>
      </c>
      <c r="P662" s="7">
        <v>0</v>
      </c>
      <c r="Q662" s="7">
        <v>0</v>
      </c>
      <c r="R662" s="7">
        <v>1</v>
      </c>
      <c r="S662" s="7">
        <v>0</v>
      </c>
      <c r="T662" s="19">
        <f>(F662+O662+L662)/(D662+O662+M662)</f>
        <v>0.49056603773584906</v>
      </c>
      <c r="U662" s="19">
        <f>(G662+H662*2+I662*3+J662*4)/D662</f>
        <v>0.42307692307692307</v>
      </c>
      <c r="V662" s="19">
        <f>T662+U662</f>
        <v>0.91364296081277208</v>
      </c>
      <c r="W662" s="19">
        <f>F662/D662</f>
        <v>0.38461538461538464</v>
      </c>
    </row>
    <row r="663" spans="1:47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9"/>
      <c r="U663" s="19"/>
      <c r="V663" s="19"/>
      <c r="W663" s="19"/>
    </row>
    <row r="664" spans="1:47" ht="15.75" x14ac:dyDescent="0.25">
      <c r="A664" s="9" t="s">
        <v>138</v>
      </c>
      <c r="B664" s="10" t="s">
        <v>0</v>
      </c>
      <c r="C664" s="10" t="s">
        <v>1</v>
      </c>
      <c r="D664" s="10" t="s">
        <v>2</v>
      </c>
      <c r="E664" s="10" t="s">
        <v>3</v>
      </c>
      <c r="F664" s="10" t="s">
        <v>4</v>
      </c>
      <c r="G664" s="10" t="s">
        <v>5</v>
      </c>
      <c r="H664" s="10" t="s">
        <v>6</v>
      </c>
      <c r="I664" s="10" t="s">
        <v>7</v>
      </c>
      <c r="J664" s="10" t="s">
        <v>8</v>
      </c>
      <c r="K664" s="10" t="s">
        <v>9</v>
      </c>
      <c r="L664" s="10" t="s">
        <v>10</v>
      </c>
      <c r="M664" s="10" t="s">
        <v>11</v>
      </c>
      <c r="N664" s="10" t="s">
        <v>12</v>
      </c>
      <c r="O664" s="10" t="s">
        <v>13</v>
      </c>
      <c r="P664" s="10" t="s">
        <v>14</v>
      </c>
      <c r="Q664" s="10" t="s">
        <v>15</v>
      </c>
      <c r="R664" s="10" t="s">
        <v>16</v>
      </c>
      <c r="S664" s="10" t="s">
        <v>17</v>
      </c>
      <c r="T664" s="19" t="s">
        <v>18</v>
      </c>
      <c r="U664" s="19" t="s">
        <v>19</v>
      </c>
      <c r="V664" s="19" t="s">
        <v>20</v>
      </c>
      <c r="W664" s="19" t="s">
        <v>21</v>
      </c>
    </row>
    <row r="665" spans="1:47" x14ac:dyDescent="0.25">
      <c r="A665" s="7">
        <v>2014</v>
      </c>
      <c r="B665" s="7">
        <v>1</v>
      </c>
      <c r="C665" s="7">
        <v>4</v>
      </c>
      <c r="D665" s="7">
        <v>3</v>
      </c>
      <c r="E665" s="7">
        <v>1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1</v>
      </c>
      <c r="L665" s="7">
        <v>1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19">
        <f>(F665+O665+L665)/(D665+O665+M665)</f>
        <v>0.33333333333333331</v>
      </c>
      <c r="U665" s="19">
        <f>(G665+H665*2+I665*3+J665*4)/D665</f>
        <v>0</v>
      </c>
      <c r="V665" s="19">
        <f>T665+U665</f>
        <v>0.33333333333333331</v>
      </c>
      <c r="W665" s="19">
        <f>F665/D665</f>
        <v>0</v>
      </c>
    </row>
    <row r="666" spans="1:47" x14ac:dyDescent="0.25">
      <c r="A666" s="10" t="s">
        <v>23</v>
      </c>
      <c r="B666" s="7">
        <v>1</v>
      </c>
      <c r="C666" s="7">
        <v>4</v>
      </c>
      <c r="D666" s="7">
        <v>3</v>
      </c>
      <c r="E666" s="7">
        <v>1</v>
      </c>
      <c r="G666" s="7">
        <v>0</v>
      </c>
      <c r="H666" s="7">
        <v>0</v>
      </c>
      <c r="I666" s="7">
        <v>0</v>
      </c>
      <c r="J666" s="7">
        <v>0</v>
      </c>
      <c r="K666" s="7">
        <v>1</v>
      </c>
      <c r="L666" s="7">
        <v>1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19">
        <f>(F666+O666+L666)/(D666+O666+M666)</f>
        <v>0.33333333333333331</v>
      </c>
      <c r="U666" s="19">
        <f>(G666+H666*2+I666*3+J666*4)/D666</f>
        <v>0</v>
      </c>
      <c r="V666" s="19">
        <f>T666+U666</f>
        <v>0.33333333333333331</v>
      </c>
      <c r="W666" s="19">
        <f>F666/D666</f>
        <v>0</v>
      </c>
    </row>
    <row r="667" spans="1:47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9"/>
      <c r="U667" s="19"/>
      <c r="V667" s="19"/>
      <c r="W667" s="19"/>
    </row>
    <row r="668" spans="1:47" ht="15.75" x14ac:dyDescent="0.25">
      <c r="A668" s="9" t="s">
        <v>34</v>
      </c>
      <c r="B668" s="10" t="s">
        <v>0</v>
      </c>
      <c r="C668" s="10" t="s">
        <v>1</v>
      </c>
      <c r="D668" s="10" t="s">
        <v>2</v>
      </c>
      <c r="E668" s="10" t="s">
        <v>3</v>
      </c>
      <c r="F668" s="10" t="s">
        <v>4</v>
      </c>
      <c r="G668" s="10" t="s">
        <v>5</v>
      </c>
      <c r="H668" s="10" t="s">
        <v>6</v>
      </c>
      <c r="I668" s="10" t="s">
        <v>7</v>
      </c>
      <c r="J668" s="10" t="s">
        <v>8</v>
      </c>
      <c r="K668" s="10" t="s">
        <v>9</v>
      </c>
      <c r="L668" s="10" t="s">
        <v>10</v>
      </c>
      <c r="M668" s="10" t="s">
        <v>11</v>
      </c>
      <c r="N668" s="10" t="s">
        <v>12</v>
      </c>
      <c r="O668" s="10" t="s">
        <v>13</v>
      </c>
      <c r="P668" s="10" t="s">
        <v>14</v>
      </c>
      <c r="Q668" s="10" t="s">
        <v>15</v>
      </c>
      <c r="R668" s="10" t="s">
        <v>16</v>
      </c>
      <c r="S668" s="10" t="s">
        <v>17</v>
      </c>
      <c r="T668" s="19" t="s">
        <v>18</v>
      </c>
      <c r="U668" s="19" t="s">
        <v>19</v>
      </c>
      <c r="V668" s="19" t="s">
        <v>20</v>
      </c>
      <c r="W668" s="19" t="s">
        <v>21</v>
      </c>
    </row>
    <row r="669" spans="1:47" x14ac:dyDescent="0.25">
      <c r="A669" s="7">
        <v>2013</v>
      </c>
      <c r="B669" s="7">
        <v>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1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19">
        <v>0</v>
      </c>
      <c r="U669" s="19">
        <v>0</v>
      </c>
      <c r="V669" s="19">
        <v>0</v>
      </c>
      <c r="W669" s="19">
        <v>0</v>
      </c>
      <c r="AR669" s="31"/>
      <c r="AS669" s="31"/>
      <c r="AT669" s="31"/>
      <c r="AU669" s="31"/>
    </row>
    <row r="670" spans="1:47" x14ac:dyDescent="0.25">
      <c r="A670" s="10" t="s">
        <v>23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1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19">
        <v>0</v>
      </c>
      <c r="U670" s="19">
        <v>0</v>
      </c>
      <c r="V670" s="19">
        <v>0</v>
      </c>
      <c r="W670" s="19">
        <v>0</v>
      </c>
    </row>
    <row r="671" spans="1:47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9"/>
      <c r="U671" s="19"/>
      <c r="V671" s="19"/>
      <c r="W671" s="19"/>
    </row>
    <row r="672" spans="1:47" ht="15.75" x14ac:dyDescent="0.25">
      <c r="A672" s="9" t="s">
        <v>231</v>
      </c>
      <c r="B672" s="10" t="s">
        <v>0</v>
      </c>
      <c r="C672" s="10" t="s">
        <v>1</v>
      </c>
      <c r="D672" s="10" t="s">
        <v>2</v>
      </c>
      <c r="E672" s="10" t="s">
        <v>3</v>
      </c>
      <c r="F672" s="10" t="s">
        <v>4</v>
      </c>
      <c r="G672" s="10" t="s">
        <v>5</v>
      </c>
      <c r="H672" s="10" t="s">
        <v>6</v>
      </c>
      <c r="I672" s="10" t="s">
        <v>7</v>
      </c>
      <c r="J672" s="10" t="s">
        <v>8</v>
      </c>
      <c r="K672" s="10" t="s">
        <v>9</v>
      </c>
      <c r="L672" s="10" t="s">
        <v>10</v>
      </c>
      <c r="M672" s="10" t="s">
        <v>11</v>
      </c>
      <c r="N672" s="10" t="s">
        <v>12</v>
      </c>
      <c r="O672" s="10" t="s">
        <v>13</v>
      </c>
      <c r="P672" s="10" t="s">
        <v>14</v>
      </c>
      <c r="Q672" s="10" t="s">
        <v>15</v>
      </c>
      <c r="R672" s="10" t="s">
        <v>16</v>
      </c>
      <c r="S672" s="10" t="s">
        <v>17</v>
      </c>
      <c r="T672" s="19" t="s">
        <v>18</v>
      </c>
      <c r="U672" s="19" t="s">
        <v>19</v>
      </c>
      <c r="V672" s="19" t="s">
        <v>20</v>
      </c>
      <c r="W672" s="19" t="s">
        <v>21</v>
      </c>
    </row>
    <row r="673" spans="1:23" x14ac:dyDescent="0.25">
      <c r="A673" s="7">
        <v>2022</v>
      </c>
      <c r="B673" s="12">
        <v>1</v>
      </c>
      <c r="C673" s="12">
        <v>1</v>
      </c>
      <c r="D673" s="12">
        <v>1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1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9">
        <f>(F673+O673+L673)/(D673+O673+M673)</f>
        <v>0</v>
      </c>
      <c r="U673" s="19">
        <f>(G673+H673*2+I673*3+J673*4)/D673</f>
        <v>0</v>
      </c>
      <c r="V673" s="19">
        <f>T673+U673</f>
        <v>0</v>
      </c>
      <c r="W673" s="19">
        <f>F673/D673</f>
        <v>0</v>
      </c>
    </row>
    <row r="674" spans="1:23" x14ac:dyDescent="0.25">
      <c r="A674" s="10" t="s">
        <v>23</v>
      </c>
      <c r="B674" s="12">
        <v>1</v>
      </c>
      <c r="C674" s="12">
        <v>1</v>
      </c>
      <c r="D674" s="12">
        <v>1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1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9">
        <f>(F674+O674+L674)/(D674+O674+M674)</f>
        <v>0</v>
      </c>
      <c r="U674" s="19">
        <f>(G674+H674*2+I674*3+J674*4)/D674</f>
        <v>0</v>
      </c>
      <c r="V674" s="19">
        <f>T674+U674</f>
        <v>0</v>
      </c>
      <c r="W674" s="19">
        <f>F674/D674</f>
        <v>0</v>
      </c>
    </row>
    <row r="675" spans="1:23" x14ac:dyDescent="0.25">
      <c r="A675" s="10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19"/>
      <c r="U675" s="19"/>
      <c r="V675" s="19"/>
      <c r="W675" s="19"/>
    </row>
    <row r="676" spans="1:23" ht="15.75" x14ac:dyDescent="0.25">
      <c r="A676" s="9" t="s">
        <v>93</v>
      </c>
      <c r="B676" s="10" t="s">
        <v>0</v>
      </c>
      <c r="C676" s="10" t="s">
        <v>1</v>
      </c>
      <c r="D676" s="10" t="s">
        <v>2</v>
      </c>
      <c r="E676" s="10" t="s">
        <v>3</v>
      </c>
      <c r="F676" s="10" t="s">
        <v>4</v>
      </c>
      <c r="G676" s="10" t="s">
        <v>5</v>
      </c>
      <c r="H676" s="10" t="s">
        <v>6</v>
      </c>
      <c r="I676" s="10" t="s">
        <v>7</v>
      </c>
      <c r="J676" s="10" t="s">
        <v>8</v>
      </c>
      <c r="K676" s="10" t="s">
        <v>9</v>
      </c>
      <c r="L676" s="10" t="s">
        <v>10</v>
      </c>
      <c r="M676" s="10" t="s">
        <v>11</v>
      </c>
      <c r="N676" s="10" t="s">
        <v>12</v>
      </c>
      <c r="O676" s="10" t="s">
        <v>13</v>
      </c>
      <c r="P676" s="10" t="s">
        <v>14</v>
      </c>
      <c r="Q676" s="10" t="s">
        <v>15</v>
      </c>
      <c r="R676" s="10" t="s">
        <v>16</v>
      </c>
      <c r="S676" s="10" t="s">
        <v>17</v>
      </c>
      <c r="T676" s="19" t="s">
        <v>18</v>
      </c>
      <c r="U676" s="19" t="s">
        <v>19</v>
      </c>
      <c r="V676" s="19" t="s">
        <v>20</v>
      </c>
      <c r="W676" s="19" t="s">
        <v>21</v>
      </c>
    </row>
    <row r="677" spans="1:23" x14ac:dyDescent="0.25">
      <c r="A677" s="7">
        <v>2009</v>
      </c>
      <c r="B677" s="7">
        <v>10</v>
      </c>
      <c r="C677" s="7">
        <v>30</v>
      </c>
      <c r="D677" s="7">
        <v>25</v>
      </c>
      <c r="E677" s="7">
        <v>10</v>
      </c>
      <c r="F677" s="7">
        <v>7</v>
      </c>
      <c r="G677" s="7">
        <v>5</v>
      </c>
      <c r="H677" s="7">
        <v>2</v>
      </c>
      <c r="I677" s="7">
        <v>0</v>
      </c>
      <c r="J677" s="7">
        <v>0</v>
      </c>
      <c r="K677" s="7">
        <v>3</v>
      </c>
      <c r="L677" s="7">
        <v>3</v>
      </c>
      <c r="M677" s="7">
        <v>1</v>
      </c>
      <c r="N677" s="7">
        <v>4</v>
      </c>
      <c r="O677" s="7">
        <v>1</v>
      </c>
      <c r="P677" s="7">
        <v>4</v>
      </c>
      <c r="Q677" s="7">
        <v>1</v>
      </c>
      <c r="R677" s="7">
        <v>2</v>
      </c>
      <c r="S677" s="7">
        <v>0</v>
      </c>
      <c r="T677" s="19">
        <f>(F677+O677+L677)/(D677+O677+M677)</f>
        <v>0.40740740740740738</v>
      </c>
      <c r="U677" s="19">
        <f>(G677+H677*2+I677*3+J677*4)/D677</f>
        <v>0.36</v>
      </c>
      <c r="V677" s="19">
        <f>T677+U677</f>
        <v>0.76740740740740732</v>
      </c>
      <c r="W677" s="19">
        <f>F677/D677</f>
        <v>0.28000000000000003</v>
      </c>
    </row>
    <row r="678" spans="1:23" x14ac:dyDescent="0.25">
      <c r="A678" s="7">
        <v>2010</v>
      </c>
      <c r="B678" s="7">
        <v>12</v>
      </c>
      <c r="C678" s="7">
        <v>36</v>
      </c>
      <c r="D678" s="7">
        <v>25</v>
      </c>
      <c r="E678" s="7">
        <v>5</v>
      </c>
      <c r="F678" s="7">
        <v>10</v>
      </c>
      <c r="G678" s="7">
        <v>10</v>
      </c>
      <c r="H678" s="7">
        <v>0</v>
      </c>
      <c r="I678" s="7">
        <v>0</v>
      </c>
      <c r="J678" s="7">
        <v>0</v>
      </c>
      <c r="K678" s="7">
        <v>6</v>
      </c>
      <c r="L678" s="7">
        <v>6</v>
      </c>
      <c r="M678" s="7">
        <v>1</v>
      </c>
      <c r="N678" s="7">
        <v>7</v>
      </c>
      <c r="O678" s="7">
        <v>4</v>
      </c>
      <c r="P678" s="7">
        <v>3</v>
      </c>
      <c r="Q678" s="7">
        <v>0</v>
      </c>
      <c r="R678" s="7">
        <v>4</v>
      </c>
      <c r="S678" s="7">
        <v>0</v>
      </c>
      <c r="T678" s="19">
        <f>(F678+O678+L678)/(D678+O678+M678)</f>
        <v>0.66666666666666663</v>
      </c>
      <c r="U678" s="19">
        <f>(G678+H678*2+I678*3+J678*4)/D678</f>
        <v>0.4</v>
      </c>
      <c r="V678" s="19">
        <f>T678+U678</f>
        <v>1.0666666666666667</v>
      </c>
      <c r="W678" s="19">
        <f>F678/D678</f>
        <v>0.4</v>
      </c>
    </row>
    <row r="679" spans="1:23" x14ac:dyDescent="0.25">
      <c r="A679" s="10" t="s">
        <v>23</v>
      </c>
      <c r="B679" s="7">
        <v>22</v>
      </c>
      <c r="C679" s="7">
        <v>66</v>
      </c>
      <c r="D679" s="7">
        <v>50</v>
      </c>
      <c r="E679" s="7">
        <v>15</v>
      </c>
      <c r="F679" s="7">
        <v>17</v>
      </c>
      <c r="G679" s="7">
        <v>15</v>
      </c>
      <c r="H679" s="7">
        <v>2</v>
      </c>
      <c r="I679" s="7">
        <v>0</v>
      </c>
      <c r="J679" s="7">
        <v>0</v>
      </c>
      <c r="K679" s="7">
        <v>9</v>
      </c>
      <c r="L679" s="7">
        <v>9</v>
      </c>
      <c r="M679" s="7">
        <v>2</v>
      </c>
      <c r="N679" s="7">
        <v>11</v>
      </c>
      <c r="O679" s="7">
        <v>5</v>
      </c>
      <c r="P679" s="7">
        <v>7</v>
      </c>
      <c r="Q679" s="7">
        <v>1</v>
      </c>
      <c r="R679" s="7">
        <v>6</v>
      </c>
      <c r="S679" s="7">
        <v>0</v>
      </c>
      <c r="T679" s="19">
        <f>(F679+O679+L679)/(D679+O679+M679)</f>
        <v>0.54385964912280704</v>
      </c>
      <c r="U679" s="19">
        <f>(G679+H679*2+I679*3+J679*4)/D679</f>
        <v>0.38</v>
      </c>
      <c r="V679" s="19">
        <f>T679+U679</f>
        <v>0.92385964912280705</v>
      </c>
      <c r="W679" s="19">
        <f>F679/D679</f>
        <v>0.34</v>
      </c>
    </row>
    <row r="680" spans="1:23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9"/>
      <c r="U680" s="19"/>
      <c r="V680" s="19"/>
      <c r="W680" s="19"/>
    </row>
    <row r="681" spans="1:23" ht="15.75" x14ac:dyDescent="0.25">
      <c r="A681" s="9" t="s">
        <v>96</v>
      </c>
      <c r="B681" s="10" t="s">
        <v>0</v>
      </c>
      <c r="C681" s="10" t="s">
        <v>1</v>
      </c>
      <c r="D681" s="10" t="s">
        <v>2</v>
      </c>
      <c r="E681" s="10" t="s">
        <v>3</v>
      </c>
      <c r="F681" s="10" t="s">
        <v>4</v>
      </c>
      <c r="G681" s="10" t="s">
        <v>5</v>
      </c>
      <c r="H681" s="10" t="s">
        <v>6</v>
      </c>
      <c r="I681" s="10" t="s">
        <v>7</v>
      </c>
      <c r="J681" s="10" t="s">
        <v>8</v>
      </c>
      <c r="K681" s="10" t="s">
        <v>9</v>
      </c>
      <c r="L681" s="10" t="s">
        <v>10</v>
      </c>
      <c r="M681" s="10" t="s">
        <v>11</v>
      </c>
      <c r="N681" s="10" t="s">
        <v>12</v>
      </c>
      <c r="O681" s="10" t="s">
        <v>13</v>
      </c>
      <c r="P681" s="10" t="s">
        <v>14</v>
      </c>
      <c r="Q681" s="10" t="s">
        <v>15</v>
      </c>
      <c r="R681" s="10" t="s">
        <v>16</v>
      </c>
      <c r="S681" s="10" t="s">
        <v>17</v>
      </c>
      <c r="T681" s="19" t="s">
        <v>18</v>
      </c>
      <c r="U681" s="19" t="s">
        <v>19</v>
      </c>
      <c r="V681" s="19" t="s">
        <v>20</v>
      </c>
      <c r="W681" s="19" t="s">
        <v>21</v>
      </c>
    </row>
    <row r="682" spans="1:23" x14ac:dyDescent="0.25">
      <c r="A682" s="7">
        <v>2005</v>
      </c>
      <c r="B682" s="7">
        <v>23</v>
      </c>
      <c r="C682" s="7">
        <v>78</v>
      </c>
      <c r="D682" s="7">
        <v>74</v>
      </c>
      <c r="E682" s="53">
        <v>13</v>
      </c>
      <c r="F682" s="53">
        <v>22</v>
      </c>
      <c r="G682" s="53">
        <v>18</v>
      </c>
      <c r="H682" s="53">
        <v>3</v>
      </c>
      <c r="I682" s="7">
        <v>1</v>
      </c>
      <c r="J682" s="7">
        <v>0</v>
      </c>
      <c r="K682" s="53">
        <v>11</v>
      </c>
      <c r="L682" s="7">
        <v>4</v>
      </c>
      <c r="M682" s="7">
        <v>0</v>
      </c>
      <c r="N682" s="53">
        <v>1</v>
      </c>
      <c r="O682" s="7">
        <v>0</v>
      </c>
      <c r="P682" s="7">
        <v>0</v>
      </c>
      <c r="Q682" s="53">
        <v>4</v>
      </c>
      <c r="R682" s="53">
        <v>2</v>
      </c>
      <c r="S682" s="7">
        <v>1</v>
      </c>
      <c r="T682" s="19">
        <f t="shared" ref="T682:T689" si="68">(F682+O682+L682)/(D682+O682+M682)</f>
        <v>0.35135135135135137</v>
      </c>
      <c r="U682" s="19">
        <f t="shared" ref="U682:U689" si="69">(G682+H682*2+I682*3+J682*4)/D682</f>
        <v>0.36486486486486486</v>
      </c>
      <c r="V682" s="19">
        <f t="shared" ref="V682:V689" si="70">T682+U682</f>
        <v>0.71621621621621623</v>
      </c>
      <c r="W682" s="52">
        <f t="shared" ref="W682:W689" si="71">F682/D682</f>
        <v>0.29729729729729731</v>
      </c>
    </row>
    <row r="683" spans="1:23" x14ac:dyDescent="0.25">
      <c r="A683" s="7">
        <v>2006</v>
      </c>
      <c r="B683" s="53">
        <v>27</v>
      </c>
      <c r="C683" s="53">
        <v>96</v>
      </c>
      <c r="D683" s="48">
        <v>86</v>
      </c>
      <c r="E683" s="48">
        <v>16</v>
      </c>
      <c r="F683" s="48">
        <v>28</v>
      </c>
      <c r="G683" s="48">
        <v>20</v>
      </c>
      <c r="H683" s="53">
        <v>8</v>
      </c>
      <c r="I683" s="48">
        <v>0</v>
      </c>
      <c r="J683" s="48">
        <v>0</v>
      </c>
      <c r="K683" s="48">
        <v>14</v>
      </c>
      <c r="L683" s="48">
        <v>6</v>
      </c>
      <c r="M683" s="53">
        <v>3</v>
      </c>
      <c r="N683" s="48">
        <v>11</v>
      </c>
      <c r="O683" s="48">
        <v>1</v>
      </c>
      <c r="P683" s="48">
        <v>1</v>
      </c>
      <c r="Q683" s="48">
        <v>0</v>
      </c>
      <c r="R683" s="48">
        <v>2</v>
      </c>
      <c r="S683" s="48">
        <v>0</v>
      </c>
      <c r="T683" s="41">
        <f t="shared" si="68"/>
        <v>0.3888888888888889</v>
      </c>
      <c r="U683" s="41">
        <f t="shared" si="69"/>
        <v>0.41860465116279072</v>
      </c>
      <c r="V683" s="41">
        <f t="shared" si="70"/>
        <v>0.80749354005167961</v>
      </c>
      <c r="W683" s="41">
        <f t="shared" si="71"/>
        <v>0.32558139534883723</v>
      </c>
    </row>
    <row r="684" spans="1:23" x14ac:dyDescent="0.25">
      <c r="A684" s="7">
        <v>2007</v>
      </c>
      <c r="B684" s="7">
        <v>7</v>
      </c>
      <c r="C684" s="7">
        <v>31</v>
      </c>
      <c r="D684" s="7">
        <v>27</v>
      </c>
      <c r="E684" s="7">
        <v>5</v>
      </c>
      <c r="F684" s="7">
        <v>10</v>
      </c>
      <c r="G684" s="7">
        <v>8</v>
      </c>
      <c r="H684" s="7">
        <v>2</v>
      </c>
      <c r="I684" s="7">
        <v>0</v>
      </c>
      <c r="J684" s="7">
        <v>0</v>
      </c>
      <c r="K684" s="7">
        <v>4</v>
      </c>
      <c r="L684" s="7">
        <v>1</v>
      </c>
      <c r="M684" s="7">
        <v>2</v>
      </c>
      <c r="N684" s="7">
        <v>1</v>
      </c>
      <c r="O684" s="7">
        <v>1</v>
      </c>
      <c r="P684" s="7">
        <v>1</v>
      </c>
      <c r="Q684" s="7">
        <v>1</v>
      </c>
      <c r="R684" s="7">
        <v>2</v>
      </c>
      <c r="S684" s="7">
        <v>0</v>
      </c>
      <c r="T684" s="19">
        <f t="shared" si="68"/>
        <v>0.4</v>
      </c>
      <c r="U684" s="19">
        <f t="shared" si="69"/>
        <v>0.44444444444444442</v>
      </c>
      <c r="V684" s="19">
        <f t="shared" si="70"/>
        <v>0.84444444444444444</v>
      </c>
      <c r="W684" s="19">
        <f t="shared" si="71"/>
        <v>0.37037037037037035</v>
      </c>
    </row>
    <row r="685" spans="1:23" x14ac:dyDescent="0.25">
      <c r="A685" s="7">
        <v>2008</v>
      </c>
      <c r="B685" s="53">
        <v>25</v>
      </c>
      <c r="C685" s="7">
        <v>91</v>
      </c>
      <c r="D685" s="7">
        <v>80</v>
      </c>
      <c r="E685" s="7">
        <v>8</v>
      </c>
      <c r="F685" s="7">
        <v>20</v>
      </c>
      <c r="G685" s="7">
        <v>16</v>
      </c>
      <c r="H685" s="7">
        <v>4</v>
      </c>
      <c r="I685" s="7">
        <v>0</v>
      </c>
      <c r="J685" s="7">
        <v>0</v>
      </c>
      <c r="K685" s="7">
        <v>11</v>
      </c>
      <c r="L685" s="7">
        <v>8</v>
      </c>
      <c r="M685" s="7">
        <v>2</v>
      </c>
      <c r="N685" s="7">
        <v>9</v>
      </c>
      <c r="O685" s="7">
        <v>1</v>
      </c>
      <c r="P685" s="7">
        <v>5</v>
      </c>
      <c r="Q685" s="7">
        <v>2</v>
      </c>
      <c r="R685" s="7">
        <v>1</v>
      </c>
      <c r="S685" s="7">
        <v>0</v>
      </c>
      <c r="T685" s="19">
        <f t="shared" si="68"/>
        <v>0.3493975903614458</v>
      </c>
      <c r="U685" s="19">
        <f t="shared" si="69"/>
        <v>0.3</v>
      </c>
      <c r="V685" s="19">
        <f t="shared" si="70"/>
        <v>0.64939759036144573</v>
      </c>
      <c r="W685" s="19">
        <f t="shared" si="71"/>
        <v>0.25</v>
      </c>
    </row>
    <row r="686" spans="1:23" x14ac:dyDescent="0.25">
      <c r="A686" s="7">
        <v>2009</v>
      </c>
      <c r="B686" s="7">
        <v>14</v>
      </c>
      <c r="C686" s="7">
        <v>51</v>
      </c>
      <c r="D686" s="7">
        <v>46</v>
      </c>
      <c r="E686" s="7">
        <v>5</v>
      </c>
      <c r="F686" s="7">
        <v>10</v>
      </c>
      <c r="G686" s="7">
        <v>10</v>
      </c>
      <c r="H686" s="7">
        <v>0</v>
      </c>
      <c r="I686" s="7">
        <v>0</v>
      </c>
      <c r="J686" s="7">
        <v>0</v>
      </c>
      <c r="K686" s="7">
        <v>7</v>
      </c>
      <c r="L686" s="7">
        <v>5</v>
      </c>
      <c r="M686" s="7">
        <v>0</v>
      </c>
      <c r="N686" s="7">
        <v>5</v>
      </c>
      <c r="O686" s="7">
        <v>0</v>
      </c>
      <c r="P686" s="7">
        <v>4</v>
      </c>
      <c r="Q686" s="7">
        <v>0</v>
      </c>
      <c r="R686" s="7">
        <v>0</v>
      </c>
      <c r="S686" s="7">
        <v>0</v>
      </c>
      <c r="T686" s="19">
        <f t="shared" si="68"/>
        <v>0.32608695652173914</v>
      </c>
      <c r="U686" s="19">
        <f t="shared" si="69"/>
        <v>0.21739130434782608</v>
      </c>
      <c r="V686" s="19">
        <f t="shared" si="70"/>
        <v>0.54347826086956519</v>
      </c>
      <c r="W686" s="19">
        <f t="shared" si="71"/>
        <v>0.21739130434782608</v>
      </c>
    </row>
    <row r="687" spans="1:23" x14ac:dyDescent="0.25">
      <c r="A687" s="7">
        <v>2010</v>
      </c>
      <c r="B687" s="7">
        <v>20</v>
      </c>
      <c r="C687" s="7">
        <v>63</v>
      </c>
      <c r="D687" s="7">
        <v>59</v>
      </c>
      <c r="E687" s="7">
        <v>7</v>
      </c>
      <c r="F687" s="7">
        <v>16</v>
      </c>
      <c r="G687" s="7">
        <v>15</v>
      </c>
      <c r="H687" s="7">
        <v>1</v>
      </c>
      <c r="I687" s="7">
        <v>0</v>
      </c>
      <c r="J687" s="7">
        <v>0</v>
      </c>
      <c r="K687" s="7">
        <v>5</v>
      </c>
      <c r="L687" s="7">
        <v>3</v>
      </c>
      <c r="M687" s="7">
        <v>1</v>
      </c>
      <c r="N687" s="7">
        <v>11</v>
      </c>
      <c r="O687" s="7">
        <v>0</v>
      </c>
      <c r="P687" s="7">
        <v>3</v>
      </c>
      <c r="Q687" s="7">
        <v>2</v>
      </c>
      <c r="R687" s="7">
        <v>0</v>
      </c>
      <c r="S687" s="7">
        <v>0</v>
      </c>
      <c r="T687" s="19">
        <f t="shared" si="68"/>
        <v>0.31666666666666665</v>
      </c>
      <c r="U687" s="19">
        <f t="shared" si="69"/>
        <v>0.28813559322033899</v>
      </c>
      <c r="V687" s="19">
        <f t="shared" si="70"/>
        <v>0.60480225988700564</v>
      </c>
      <c r="W687" s="19">
        <f t="shared" si="71"/>
        <v>0.2711864406779661</v>
      </c>
    </row>
    <row r="688" spans="1:23" x14ac:dyDescent="0.25">
      <c r="A688" s="7">
        <v>2011</v>
      </c>
      <c r="B688" s="7">
        <v>14</v>
      </c>
      <c r="C688" s="7">
        <v>35</v>
      </c>
      <c r="D688" s="7">
        <v>34</v>
      </c>
      <c r="E688" s="7">
        <v>6</v>
      </c>
      <c r="F688" s="7">
        <v>17</v>
      </c>
      <c r="G688" s="7">
        <v>15</v>
      </c>
      <c r="H688" s="7">
        <v>2</v>
      </c>
      <c r="I688" s="7">
        <v>0</v>
      </c>
      <c r="J688" s="7">
        <v>0</v>
      </c>
      <c r="K688" s="7">
        <v>6</v>
      </c>
      <c r="L688" s="7">
        <v>1</v>
      </c>
      <c r="M688" s="7">
        <v>0</v>
      </c>
      <c r="N688" s="7">
        <v>3</v>
      </c>
      <c r="O688" s="7">
        <v>0</v>
      </c>
      <c r="P688" s="7">
        <v>0</v>
      </c>
      <c r="Q688" s="7">
        <v>0</v>
      </c>
      <c r="R688" s="7">
        <v>2</v>
      </c>
      <c r="S688" s="7">
        <v>0</v>
      </c>
      <c r="T688" s="19">
        <f t="shared" si="68"/>
        <v>0.52941176470588236</v>
      </c>
      <c r="U688" s="19">
        <f t="shared" si="69"/>
        <v>0.55882352941176472</v>
      </c>
      <c r="V688" s="19">
        <f t="shared" si="70"/>
        <v>1.0882352941176472</v>
      </c>
      <c r="W688" s="19">
        <f t="shared" si="71"/>
        <v>0.5</v>
      </c>
    </row>
    <row r="689" spans="1:23" x14ac:dyDescent="0.25">
      <c r="A689" s="23" t="s">
        <v>23</v>
      </c>
      <c r="B689" s="12">
        <v>130</v>
      </c>
      <c r="C689" s="12">
        <v>445</v>
      </c>
      <c r="D689" s="12">
        <v>406</v>
      </c>
      <c r="E689" s="12">
        <v>60</v>
      </c>
      <c r="F689" s="12">
        <v>123</v>
      </c>
      <c r="G689" s="12">
        <v>102</v>
      </c>
      <c r="H689" s="12">
        <v>20</v>
      </c>
      <c r="I689" s="12">
        <v>1</v>
      </c>
      <c r="J689" s="12">
        <v>0</v>
      </c>
      <c r="K689" s="12">
        <v>58</v>
      </c>
      <c r="L689" s="12">
        <v>28</v>
      </c>
      <c r="M689" s="12">
        <v>8</v>
      </c>
      <c r="N689" s="12">
        <v>41</v>
      </c>
      <c r="O689" s="12">
        <v>3</v>
      </c>
      <c r="P689" s="12">
        <v>14</v>
      </c>
      <c r="Q689" s="12">
        <v>9</v>
      </c>
      <c r="R689" s="12">
        <v>9</v>
      </c>
      <c r="S689" s="12">
        <v>1</v>
      </c>
      <c r="T689" s="19">
        <f t="shared" si="68"/>
        <v>0.36930455635491605</v>
      </c>
      <c r="U689" s="19">
        <f t="shared" si="69"/>
        <v>0.35714285714285715</v>
      </c>
      <c r="V689" s="19">
        <f t="shared" si="70"/>
        <v>0.7264474134977732</v>
      </c>
      <c r="W689" s="19">
        <f t="shared" si="71"/>
        <v>0.30295566502463056</v>
      </c>
    </row>
    <row r="690" spans="1:23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9"/>
      <c r="U690" s="19"/>
      <c r="V690" s="19"/>
      <c r="W690" s="19"/>
    </row>
    <row r="691" spans="1:23" ht="15.75" x14ac:dyDescent="0.25">
      <c r="A691" s="9" t="s">
        <v>136</v>
      </c>
      <c r="B691" s="10" t="s">
        <v>0</v>
      </c>
      <c r="C691" s="10" t="s">
        <v>1</v>
      </c>
      <c r="D691" s="10" t="s">
        <v>2</v>
      </c>
      <c r="E691" s="10" t="s">
        <v>3</v>
      </c>
      <c r="F691" s="10" t="s">
        <v>4</v>
      </c>
      <c r="G691" s="10" t="s">
        <v>5</v>
      </c>
      <c r="H691" s="10" t="s">
        <v>6</v>
      </c>
      <c r="I691" s="10" t="s">
        <v>7</v>
      </c>
      <c r="J691" s="10" t="s">
        <v>8</v>
      </c>
      <c r="K691" s="10" t="s">
        <v>9</v>
      </c>
      <c r="L691" s="10" t="s">
        <v>10</v>
      </c>
      <c r="M691" s="10" t="s">
        <v>11</v>
      </c>
      <c r="N691" s="10" t="s">
        <v>12</v>
      </c>
      <c r="O691" s="10" t="s">
        <v>13</v>
      </c>
      <c r="P691" s="10" t="s">
        <v>14</v>
      </c>
      <c r="Q691" s="10" t="s">
        <v>15</v>
      </c>
      <c r="R691" s="10" t="s">
        <v>16</v>
      </c>
      <c r="S691" s="10" t="s">
        <v>17</v>
      </c>
      <c r="T691" s="19" t="s">
        <v>18</v>
      </c>
      <c r="U691" s="19" t="s">
        <v>19</v>
      </c>
      <c r="V691" s="19" t="s">
        <v>20</v>
      </c>
      <c r="W691" s="19" t="s">
        <v>21</v>
      </c>
    </row>
    <row r="692" spans="1:23" x14ac:dyDescent="0.25">
      <c r="A692" s="7">
        <v>2005</v>
      </c>
      <c r="B692" s="53">
        <v>25</v>
      </c>
      <c r="C692" s="53">
        <v>84</v>
      </c>
      <c r="D692" s="53">
        <v>76</v>
      </c>
      <c r="E692" s="53">
        <v>13</v>
      </c>
      <c r="F692" s="7">
        <v>21</v>
      </c>
      <c r="G692" s="7">
        <v>17</v>
      </c>
      <c r="H692" s="7">
        <v>1</v>
      </c>
      <c r="I692" s="53">
        <v>2</v>
      </c>
      <c r="J692" s="53">
        <v>1</v>
      </c>
      <c r="K692" s="7">
        <v>6</v>
      </c>
      <c r="L692" s="7">
        <v>4</v>
      </c>
      <c r="M692" s="53">
        <v>4</v>
      </c>
      <c r="N692" s="7">
        <v>17</v>
      </c>
      <c r="O692" s="7">
        <v>0</v>
      </c>
      <c r="P692" s="7">
        <v>0</v>
      </c>
      <c r="Q692" s="7">
        <v>1</v>
      </c>
      <c r="R692" s="53">
        <v>2</v>
      </c>
      <c r="S692" s="7">
        <v>0</v>
      </c>
      <c r="T692" s="19">
        <f t="shared" ref="T692:T699" si="72">(F692+O692+L692)/(D692+O692+M692)</f>
        <v>0.3125</v>
      </c>
      <c r="U692" s="52">
        <f t="shared" ref="U692:U699" si="73">(G692+H692*2+I692*3+J692*4)/D692</f>
        <v>0.38157894736842107</v>
      </c>
      <c r="V692" s="19">
        <f t="shared" ref="V692:V699" si="74">T692+U692</f>
        <v>0.69407894736842102</v>
      </c>
      <c r="W692" s="19">
        <f t="shared" ref="W692:W699" si="75">F692/D692</f>
        <v>0.27631578947368424</v>
      </c>
    </row>
    <row r="693" spans="1:23" x14ac:dyDescent="0.25">
      <c r="A693" s="7">
        <v>2006</v>
      </c>
      <c r="B693" s="7">
        <v>19</v>
      </c>
      <c r="C693" s="7">
        <v>75</v>
      </c>
      <c r="D693" s="7">
        <v>61</v>
      </c>
      <c r="E693" s="7">
        <v>11</v>
      </c>
      <c r="F693" s="7">
        <v>15</v>
      </c>
      <c r="G693" s="7">
        <v>12</v>
      </c>
      <c r="H693" s="7">
        <v>2</v>
      </c>
      <c r="I693" s="7">
        <v>1</v>
      </c>
      <c r="J693" s="7">
        <v>0</v>
      </c>
      <c r="K693" s="7">
        <v>8</v>
      </c>
      <c r="L693" s="7">
        <v>7</v>
      </c>
      <c r="M693" s="7">
        <v>6</v>
      </c>
      <c r="N693" s="7">
        <v>18</v>
      </c>
      <c r="O693" s="7">
        <v>1</v>
      </c>
      <c r="P693" s="7">
        <v>3</v>
      </c>
      <c r="Q693" s="7">
        <v>0</v>
      </c>
      <c r="R693" s="7">
        <v>6</v>
      </c>
      <c r="S693" s="7">
        <v>1</v>
      </c>
      <c r="T693" s="19">
        <f t="shared" si="72"/>
        <v>0.33823529411764708</v>
      </c>
      <c r="U693" s="19">
        <f t="shared" si="73"/>
        <v>0.31147540983606559</v>
      </c>
      <c r="V693" s="19">
        <f t="shared" si="74"/>
        <v>0.64971070395371266</v>
      </c>
      <c r="W693" s="19">
        <f t="shared" si="75"/>
        <v>0.24590163934426229</v>
      </c>
    </row>
    <row r="694" spans="1:23" x14ac:dyDescent="0.25">
      <c r="A694" s="7">
        <v>2007</v>
      </c>
      <c r="B694" s="7">
        <v>24</v>
      </c>
      <c r="C694" s="7">
        <v>80</v>
      </c>
      <c r="D694" s="7">
        <v>66</v>
      </c>
      <c r="E694" s="7">
        <v>11</v>
      </c>
      <c r="F694" s="7">
        <v>29</v>
      </c>
      <c r="G694" s="7">
        <v>21</v>
      </c>
      <c r="H694" s="7">
        <v>7</v>
      </c>
      <c r="I694" s="7">
        <v>1</v>
      </c>
      <c r="J694" s="7">
        <v>0</v>
      </c>
      <c r="K694" s="7">
        <v>11</v>
      </c>
      <c r="L694" s="7">
        <v>9</v>
      </c>
      <c r="M694" s="7">
        <v>2</v>
      </c>
      <c r="N694" s="7">
        <v>23</v>
      </c>
      <c r="O694" s="7">
        <v>3</v>
      </c>
      <c r="P694" s="7">
        <v>0</v>
      </c>
      <c r="Q694" s="7">
        <v>1</v>
      </c>
      <c r="R694" s="7">
        <v>2</v>
      </c>
      <c r="S694" s="7">
        <v>0</v>
      </c>
      <c r="T694" s="19">
        <f t="shared" si="72"/>
        <v>0.57746478873239437</v>
      </c>
      <c r="U694" s="47">
        <f t="shared" si="73"/>
        <v>0.5757575757575758</v>
      </c>
      <c r="V694" s="47">
        <f t="shared" si="74"/>
        <v>1.1532223644899702</v>
      </c>
      <c r="W694" s="47">
        <f t="shared" si="75"/>
        <v>0.43939393939393939</v>
      </c>
    </row>
    <row r="695" spans="1:23" x14ac:dyDescent="0.25">
      <c r="A695" s="7">
        <v>2008</v>
      </c>
      <c r="B695" s="7">
        <v>15</v>
      </c>
      <c r="C695" s="7">
        <v>57</v>
      </c>
      <c r="D695" s="7">
        <v>47</v>
      </c>
      <c r="E695" s="7">
        <v>6</v>
      </c>
      <c r="F695" s="7">
        <v>11</v>
      </c>
      <c r="G695" s="7">
        <v>6</v>
      </c>
      <c r="H695" s="7">
        <v>4</v>
      </c>
      <c r="I695" s="7">
        <v>0</v>
      </c>
      <c r="J695" s="7">
        <v>1</v>
      </c>
      <c r="K695" s="7">
        <v>7</v>
      </c>
      <c r="L695" s="7">
        <v>9</v>
      </c>
      <c r="M695" s="7">
        <v>1</v>
      </c>
      <c r="N695" s="7">
        <v>12</v>
      </c>
      <c r="O695" s="7">
        <v>0</v>
      </c>
      <c r="P695" s="7">
        <v>4</v>
      </c>
      <c r="Q695" s="7">
        <v>3</v>
      </c>
      <c r="R695" s="7">
        <v>0</v>
      </c>
      <c r="S695" s="7">
        <v>4</v>
      </c>
      <c r="T695" s="19">
        <f t="shared" si="72"/>
        <v>0.41666666666666669</v>
      </c>
      <c r="U695" s="19">
        <f t="shared" si="73"/>
        <v>0.38297872340425532</v>
      </c>
      <c r="V695" s="19">
        <f t="shared" si="74"/>
        <v>0.79964539007092195</v>
      </c>
      <c r="W695" s="19">
        <f t="shared" si="75"/>
        <v>0.23404255319148937</v>
      </c>
    </row>
    <row r="696" spans="1:23" x14ac:dyDescent="0.25">
      <c r="A696" s="7">
        <v>2009</v>
      </c>
      <c r="B696" s="7">
        <v>13</v>
      </c>
      <c r="C696" s="7">
        <v>39</v>
      </c>
      <c r="D696" s="7">
        <v>37</v>
      </c>
      <c r="E696" s="7">
        <v>6</v>
      </c>
      <c r="F696" s="7">
        <v>7</v>
      </c>
      <c r="G696" s="7">
        <v>4</v>
      </c>
      <c r="H696" s="7">
        <v>2</v>
      </c>
      <c r="I696" s="7">
        <v>1</v>
      </c>
      <c r="J696" s="7">
        <v>0</v>
      </c>
      <c r="K696" s="7">
        <v>8</v>
      </c>
      <c r="L696" s="7">
        <v>2</v>
      </c>
      <c r="M696" s="7">
        <v>0</v>
      </c>
      <c r="N696" s="7">
        <v>5</v>
      </c>
      <c r="O696" s="7">
        <v>0</v>
      </c>
      <c r="P696" s="7">
        <v>1</v>
      </c>
      <c r="Q696" s="7">
        <v>0</v>
      </c>
      <c r="R696" s="7">
        <v>3</v>
      </c>
      <c r="S696" s="7">
        <v>0</v>
      </c>
      <c r="T696" s="19">
        <f t="shared" si="72"/>
        <v>0.24324324324324326</v>
      </c>
      <c r="U696" s="19">
        <f t="shared" si="73"/>
        <v>0.29729729729729731</v>
      </c>
      <c r="V696" s="19">
        <f t="shared" si="74"/>
        <v>0.54054054054054057</v>
      </c>
      <c r="W696" s="19">
        <f t="shared" si="75"/>
        <v>0.1891891891891892</v>
      </c>
    </row>
    <row r="697" spans="1:23" x14ac:dyDescent="0.25">
      <c r="A697" s="7">
        <v>2010</v>
      </c>
      <c r="B697" s="7">
        <v>17</v>
      </c>
      <c r="C697" s="7">
        <v>68</v>
      </c>
      <c r="D697" s="7">
        <v>58</v>
      </c>
      <c r="E697" s="7">
        <v>7</v>
      </c>
      <c r="F697" s="7">
        <v>14</v>
      </c>
      <c r="G697" s="7">
        <v>11</v>
      </c>
      <c r="H697" s="7">
        <v>2</v>
      </c>
      <c r="I697" s="7">
        <v>1</v>
      </c>
      <c r="J697" s="7">
        <v>0</v>
      </c>
      <c r="K697" s="7">
        <v>3</v>
      </c>
      <c r="L697" s="7">
        <v>8</v>
      </c>
      <c r="M697" s="7">
        <v>2</v>
      </c>
      <c r="N697" s="7">
        <v>16</v>
      </c>
      <c r="O697" s="7">
        <v>0</v>
      </c>
      <c r="P697" s="7">
        <v>0</v>
      </c>
      <c r="Q697" s="7">
        <v>1</v>
      </c>
      <c r="R697" s="7">
        <v>4</v>
      </c>
      <c r="S697" s="7">
        <v>0</v>
      </c>
      <c r="T697" s="19">
        <f t="shared" si="72"/>
        <v>0.36666666666666664</v>
      </c>
      <c r="U697" s="19">
        <f t="shared" si="73"/>
        <v>0.31034482758620691</v>
      </c>
      <c r="V697" s="19">
        <f t="shared" si="74"/>
        <v>0.67701149425287355</v>
      </c>
      <c r="W697" s="19">
        <f t="shared" si="75"/>
        <v>0.2413793103448276</v>
      </c>
    </row>
    <row r="698" spans="1:23" x14ac:dyDescent="0.25">
      <c r="A698" s="7">
        <v>2011</v>
      </c>
      <c r="B698" s="7">
        <v>11</v>
      </c>
      <c r="C698" s="7">
        <v>43</v>
      </c>
      <c r="D698" s="7">
        <v>35</v>
      </c>
      <c r="E698" s="7">
        <v>5</v>
      </c>
      <c r="F698" s="7">
        <v>7</v>
      </c>
      <c r="G698" s="7">
        <v>6</v>
      </c>
      <c r="H698" s="7">
        <v>1</v>
      </c>
      <c r="I698" s="7">
        <v>0</v>
      </c>
      <c r="J698" s="7">
        <v>0</v>
      </c>
      <c r="K698" s="7">
        <v>3</v>
      </c>
      <c r="L698" s="7">
        <v>4</v>
      </c>
      <c r="M698" s="7">
        <v>2</v>
      </c>
      <c r="N698" s="7">
        <v>8</v>
      </c>
      <c r="O698" s="7">
        <v>2</v>
      </c>
      <c r="P698" s="7">
        <v>1</v>
      </c>
      <c r="Q698" s="7">
        <v>0</v>
      </c>
      <c r="R698" s="7">
        <v>0</v>
      </c>
      <c r="S698" s="7">
        <v>1</v>
      </c>
      <c r="T698" s="19">
        <f t="shared" si="72"/>
        <v>0.33333333333333331</v>
      </c>
      <c r="U698" s="19">
        <f t="shared" si="73"/>
        <v>0.22857142857142856</v>
      </c>
      <c r="V698" s="19">
        <f t="shared" si="74"/>
        <v>0.56190476190476191</v>
      </c>
      <c r="W698" s="19">
        <f t="shared" si="75"/>
        <v>0.2</v>
      </c>
    </row>
    <row r="699" spans="1:23" x14ac:dyDescent="0.25">
      <c r="A699" s="23" t="s">
        <v>23</v>
      </c>
      <c r="B699" s="12">
        <v>124</v>
      </c>
      <c r="C699" s="12">
        <v>446</v>
      </c>
      <c r="D699" s="12">
        <v>380</v>
      </c>
      <c r="E699" s="12">
        <v>59</v>
      </c>
      <c r="F699" s="12">
        <v>104</v>
      </c>
      <c r="G699" s="12">
        <v>77</v>
      </c>
      <c r="H699" s="12">
        <v>19</v>
      </c>
      <c r="I699" s="12">
        <v>6</v>
      </c>
      <c r="J699" s="12">
        <v>2</v>
      </c>
      <c r="K699" s="12">
        <v>46</v>
      </c>
      <c r="L699" s="12">
        <v>43</v>
      </c>
      <c r="M699" s="59">
        <v>17</v>
      </c>
      <c r="N699" s="12">
        <v>99</v>
      </c>
      <c r="O699" s="12">
        <v>6</v>
      </c>
      <c r="P699" s="12">
        <v>9</v>
      </c>
      <c r="Q699" s="12">
        <v>6</v>
      </c>
      <c r="R699" s="12">
        <v>17</v>
      </c>
      <c r="S699" s="12">
        <v>6</v>
      </c>
      <c r="T699" s="19">
        <f t="shared" si="72"/>
        <v>0.37965260545905705</v>
      </c>
      <c r="U699" s="19">
        <f t="shared" si="73"/>
        <v>0.37105263157894736</v>
      </c>
      <c r="V699" s="19">
        <f t="shared" si="74"/>
        <v>0.7507052370380044</v>
      </c>
      <c r="W699" s="19">
        <f t="shared" si="75"/>
        <v>0.27368421052631581</v>
      </c>
    </row>
    <row r="700" spans="1:23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4"/>
      <c r="N700" s="10"/>
      <c r="O700" s="10"/>
      <c r="P700" s="10"/>
      <c r="Q700" s="10"/>
      <c r="R700" s="10"/>
      <c r="S700" s="10"/>
      <c r="T700" s="19"/>
      <c r="U700" s="19"/>
      <c r="V700" s="19"/>
      <c r="W700" s="19"/>
    </row>
    <row r="701" spans="1:23" ht="15.75" x14ac:dyDescent="0.25">
      <c r="A701" s="9" t="s">
        <v>239</v>
      </c>
      <c r="B701" s="10" t="s">
        <v>0</v>
      </c>
      <c r="C701" s="10" t="s">
        <v>1</v>
      </c>
      <c r="D701" s="10" t="s">
        <v>2</v>
      </c>
      <c r="E701" s="10" t="s">
        <v>3</v>
      </c>
      <c r="F701" s="10" t="s">
        <v>4</v>
      </c>
      <c r="G701" s="10" t="s">
        <v>5</v>
      </c>
      <c r="H701" s="10" t="s">
        <v>6</v>
      </c>
      <c r="I701" s="10" t="s">
        <v>7</v>
      </c>
      <c r="J701" s="10" t="s">
        <v>8</v>
      </c>
      <c r="K701" s="10" t="s">
        <v>9</v>
      </c>
      <c r="L701" s="10" t="s">
        <v>10</v>
      </c>
      <c r="M701" s="23" t="s">
        <v>11</v>
      </c>
      <c r="N701" s="10" t="s">
        <v>12</v>
      </c>
      <c r="O701" s="10" t="s">
        <v>13</v>
      </c>
      <c r="P701" s="10" t="s">
        <v>14</v>
      </c>
      <c r="Q701" s="10" t="s">
        <v>15</v>
      </c>
      <c r="R701" s="10" t="s">
        <v>16</v>
      </c>
      <c r="S701" s="10" t="s">
        <v>17</v>
      </c>
      <c r="T701" s="19" t="s">
        <v>18</v>
      </c>
      <c r="U701" s="19" t="s">
        <v>19</v>
      </c>
      <c r="V701" s="19" t="s">
        <v>20</v>
      </c>
      <c r="W701" s="19" t="s">
        <v>21</v>
      </c>
    </row>
    <row r="702" spans="1:23" x14ac:dyDescent="0.25">
      <c r="A702" s="7">
        <v>2023</v>
      </c>
      <c r="B702" s="7">
        <v>2</v>
      </c>
      <c r="C702" s="7">
        <v>2</v>
      </c>
      <c r="D702" s="7">
        <v>1</v>
      </c>
      <c r="E702" s="7">
        <v>0</v>
      </c>
      <c r="F702" s="7">
        <v>1</v>
      </c>
      <c r="G702" s="7">
        <v>1</v>
      </c>
      <c r="H702" s="7">
        <v>0</v>
      </c>
      <c r="I702" s="7">
        <v>0</v>
      </c>
      <c r="J702" s="7">
        <v>0</v>
      </c>
      <c r="K702" s="7">
        <v>0</v>
      </c>
      <c r="L702" s="7">
        <v>1</v>
      </c>
      <c r="M702" s="12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19">
        <f>(F702+O702+L702)/(D702+O702+M702)</f>
        <v>2</v>
      </c>
      <c r="U702" s="19">
        <f>(G702+H702*2+I702*3+J702*4)/D702</f>
        <v>1</v>
      </c>
      <c r="V702" s="19">
        <f>T702+U702</f>
        <v>3</v>
      </c>
      <c r="W702" s="19">
        <f>F702/D702</f>
        <v>1</v>
      </c>
    </row>
    <row r="703" spans="1:23" x14ac:dyDescent="0.25">
      <c r="A703" s="10" t="s">
        <v>23</v>
      </c>
      <c r="B703" s="7">
        <v>2</v>
      </c>
      <c r="C703" s="7">
        <v>2</v>
      </c>
      <c r="D703" s="7">
        <v>1</v>
      </c>
      <c r="E703" s="7">
        <v>0</v>
      </c>
      <c r="F703" s="7">
        <v>1</v>
      </c>
      <c r="G703" s="7">
        <v>1</v>
      </c>
      <c r="H703" s="7">
        <v>0</v>
      </c>
      <c r="I703" s="7">
        <v>0</v>
      </c>
      <c r="J703" s="7">
        <v>0</v>
      </c>
      <c r="K703" s="7">
        <v>0</v>
      </c>
      <c r="L703" s="7">
        <v>1</v>
      </c>
      <c r="M703" s="12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19">
        <f>(F703+O703+L703)/(D703+O703+M703)</f>
        <v>2</v>
      </c>
      <c r="U703" s="19">
        <f>(G703+H703*2+I703*3+J703*4)/D703</f>
        <v>1</v>
      </c>
      <c r="V703" s="19">
        <f>T703+U703</f>
        <v>3</v>
      </c>
      <c r="W703" s="19">
        <f>F703/D703</f>
        <v>1</v>
      </c>
    </row>
    <row r="704" spans="1:23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4"/>
      <c r="N704" s="10"/>
      <c r="O704" s="10"/>
      <c r="P704" s="10"/>
      <c r="Q704" s="10"/>
      <c r="R704" s="10"/>
      <c r="S704" s="10"/>
      <c r="T704" s="19"/>
      <c r="U704" s="19"/>
      <c r="V704" s="19"/>
      <c r="W704" s="19"/>
    </row>
    <row r="705" spans="1:24" ht="15.75" x14ac:dyDescent="0.25">
      <c r="A705" s="9" t="s">
        <v>137</v>
      </c>
      <c r="B705" s="10" t="s">
        <v>0</v>
      </c>
      <c r="C705" s="10" t="s">
        <v>1</v>
      </c>
      <c r="D705" s="10" t="s">
        <v>2</v>
      </c>
      <c r="E705" s="10" t="s">
        <v>3</v>
      </c>
      <c r="F705" s="10" t="s">
        <v>4</v>
      </c>
      <c r="G705" s="10" t="s">
        <v>5</v>
      </c>
      <c r="H705" s="10" t="s">
        <v>6</v>
      </c>
      <c r="I705" s="10" t="s">
        <v>7</v>
      </c>
      <c r="J705" s="10" t="s">
        <v>8</v>
      </c>
      <c r="K705" s="10" t="s">
        <v>9</v>
      </c>
      <c r="L705" s="10" t="s">
        <v>10</v>
      </c>
      <c r="M705" s="10" t="s">
        <v>11</v>
      </c>
      <c r="N705" s="10" t="s">
        <v>12</v>
      </c>
      <c r="O705" s="10" t="s">
        <v>13</v>
      </c>
      <c r="P705" s="10" t="s">
        <v>14</v>
      </c>
      <c r="Q705" s="10" t="s">
        <v>15</v>
      </c>
      <c r="R705" s="10" t="s">
        <v>16</v>
      </c>
      <c r="S705" s="10" t="s">
        <v>17</v>
      </c>
      <c r="T705" s="19" t="s">
        <v>18</v>
      </c>
      <c r="U705" s="19" t="s">
        <v>19</v>
      </c>
      <c r="V705" s="19" t="s">
        <v>20</v>
      </c>
      <c r="W705" s="19" t="s">
        <v>21</v>
      </c>
    </row>
    <row r="706" spans="1:24" x14ac:dyDescent="0.25">
      <c r="A706" s="7">
        <v>2017</v>
      </c>
      <c r="B706" s="7">
        <v>12</v>
      </c>
      <c r="C706" s="7">
        <v>34</v>
      </c>
      <c r="D706" s="7">
        <v>30</v>
      </c>
      <c r="E706" s="7">
        <v>7</v>
      </c>
      <c r="F706" s="7">
        <v>7</v>
      </c>
      <c r="G706" s="7">
        <v>7</v>
      </c>
      <c r="H706" s="7">
        <v>7</v>
      </c>
      <c r="I706" s="7">
        <v>0</v>
      </c>
      <c r="J706" s="7">
        <v>0</v>
      </c>
      <c r="K706" s="7">
        <v>12</v>
      </c>
      <c r="L706" s="7">
        <v>1</v>
      </c>
      <c r="M706" s="7">
        <v>1</v>
      </c>
      <c r="N706" s="7">
        <v>3</v>
      </c>
      <c r="O706" s="7">
        <v>1</v>
      </c>
      <c r="P706" s="7">
        <v>0</v>
      </c>
      <c r="Q706" s="7">
        <v>1</v>
      </c>
      <c r="R706" s="7">
        <v>2</v>
      </c>
      <c r="S706" s="7">
        <v>0</v>
      </c>
      <c r="T706" s="19">
        <f>(F706+O706+L706)/(D706+O706+M706)</f>
        <v>0.28125</v>
      </c>
      <c r="U706" s="19">
        <f>(G706+H706*2+I706*3+J706*4)/D706</f>
        <v>0.7</v>
      </c>
      <c r="V706" s="19">
        <f>T706+U706</f>
        <v>0.98124999999999996</v>
      </c>
      <c r="W706" s="19">
        <f>F706/D706</f>
        <v>0.23333333333333334</v>
      </c>
    </row>
    <row r="707" spans="1:24" x14ac:dyDescent="0.25">
      <c r="A707" s="10" t="s">
        <v>23</v>
      </c>
      <c r="B707" s="7">
        <v>12</v>
      </c>
      <c r="C707" s="7">
        <v>34</v>
      </c>
      <c r="D707" s="7">
        <v>30</v>
      </c>
      <c r="E707" s="7">
        <v>7</v>
      </c>
      <c r="F707" s="7">
        <v>7</v>
      </c>
      <c r="G707" s="7">
        <v>7</v>
      </c>
      <c r="H707" s="7">
        <v>7</v>
      </c>
      <c r="I707" s="7">
        <v>0</v>
      </c>
      <c r="J707" s="7">
        <v>0</v>
      </c>
      <c r="K707" s="7">
        <v>12</v>
      </c>
      <c r="L707" s="7">
        <v>1</v>
      </c>
      <c r="M707" s="7">
        <v>1</v>
      </c>
      <c r="N707" s="7">
        <v>3</v>
      </c>
      <c r="O707" s="7">
        <v>1</v>
      </c>
      <c r="P707" s="7">
        <v>0</v>
      </c>
      <c r="Q707" s="7">
        <v>1</v>
      </c>
      <c r="R707" s="7">
        <v>2</v>
      </c>
      <c r="S707" s="7">
        <v>0</v>
      </c>
      <c r="T707" s="19">
        <f>(F707+O707+L707)/(D707+O707+M707)</f>
        <v>0.28125</v>
      </c>
      <c r="U707" s="19">
        <f>(G707+H707*2+I707*3+J707*4)/D707</f>
        <v>0.7</v>
      </c>
      <c r="V707" s="19">
        <f>T707+U707</f>
        <v>0.98124999999999996</v>
      </c>
      <c r="W707" s="19">
        <f>F707/D707</f>
        <v>0.23333333333333334</v>
      </c>
    </row>
    <row r="708" spans="1:24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9"/>
      <c r="U708" s="19"/>
      <c r="V708" s="19"/>
      <c r="W708" s="19"/>
      <c r="X708" s="17"/>
    </row>
    <row r="709" spans="1:24" ht="15.75" x14ac:dyDescent="0.25">
      <c r="A709" s="9" t="s">
        <v>67</v>
      </c>
      <c r="B709" s="10" t="s">
        <v>0</v>
      </c>
      <c r="C709" s="10" t="s">
        <v>1</v>
      </c>
      <c r="D709" s="10" t="s">
        <v>2</v>
      </c>
      <c r="E709" s="10" t="s">
        <v>3</v>
      </c>
      <c r="F709" s="10" t="s">
        <v>4</v>
      </c>
      <c r="G709" s="10" t="s">
        <v>5</v>
      </c>
      <c r="H709" s="10" t="s">
        <v>6</v>
      </c>
      <c r="I709" s="10" t="s">
        <v>7</v>
      </c>
      <c r="J709" s="10" t="s">
        <v>8</v>
      </c>
      <c r="K709" s="10" t="s">
        <v>9</v>
      </c>
      <c r="L709" s="10" t="s">
        <v>10</v>
      </c>
      <c r="M709" s="10" t="s">
        <v>11</v>
      </c>
      <c r="N709" s="10" t="s">
        <v>12</v>
      </c>
      <c r="O709" s="10" t="s">
        <v>13</v>
      </c>
      <c r="P709" s="10" t="s">
        <v>14</v>
      </c>
      <c r="Q709" s="10" t="s">
        <v>15</v>
      </c>
      <c r="R709" s="10" t="s">
        <v>16</v>
      </c>
      <c r="S709" s="10" t="s">
        <v>17</v>
      </c>
      <c r="T709" s="19" t="s">
        <v>18</v>
      </c>
      <c r="U709" s="19" t="s">
        <v>19</v>
      </c>
      <c r="V709" s="19" t="s">
        <v>20</v>
      </c>
      <c r="W709" s="19" t="s">
        <v>21</v>
      </c>
    </row>
    <row r="710" spans="1:24" x14ac:dyDescent="0.25">
      <c r="A710" s="7">
        <v>2004</v>
      </c>
      <c r="B710" s="7">
        <v>3</v>
      </c>
      <c r="C710" s="7">
        <v>4</v>
      </c>
      <c r="D710" s="7">
        <v>4</v>
      </c>
      <c r="F710" s="7">
        <v>2</v>
      </c>
      <c r="G710" s="7">
        <v>2</v>
      </c>
      <c r="T710" s="41">
        <f>(F710+O710+L710)/(D710+O710+M710)</f>
        <v>0.5</v>
      </c>
      <c r="U710" s="19">
        <f>(G710+H710*2+I710*3+J710*4)/D710</f>
        <v>0.5</v>
      </c>
      <c r="V710" s="19">
        <f>T710+U710</f>
        <v>1</v>
      </c>
      <c r="W710" s="19">
        <f>F710/D710</f>
        <v>0.5</v>
      </c>
    </row>
    <row r="711" spans="1:24" x14ac:dyDescent="0.25">
      <c r="A711" s="10" t="s">
        <v>23</v>
      </c>
      <c r="B711" s="7">
        <v>3</v>
      </c>
      <c r="C711" s="7">
        <v>4</v>
      </c>
      <c r="D711" s="7">
        <v>4</v>
      </c>
      <c r="E711" s="7">
        <v>0</v>
      </c>
      <c r="F711" s="7">
        <v>2</v>
      </c>
      <c r="G711" s="7">
        <v>2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19">
        <f>(F711+O711+L711)/(D711+O711+M711)</f>
        <v>0.5</v>
      </c>
      <c r="U711" s="19">
        <f>(G711+H711*2+I711*3+J711*4)/D711</f>
        <v>0.5</v>
      </c>
      <c r="V711" s="19">
        <f>T711+U711</f>
        <v>1</v>
      </c>
      <c r="W711" s="19">
        <f>F711/D711</f>
        <v>0.5</v>
      </c>
    </row>
    <row r="712" spans="1:24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9"/>
      <c r="U712" s="19"/>
      <c r="V712" s="19"/>
      <c r="W712" s="19"/>
    </row>
    <row r="713" spans="1:24" ht="15.75" x14ac:dyDescent="0.25">
      <c r="A713" s="9" t="s">
        <v>92</v>
      </c>
      <c r="B713" s="10" t="s">
        <v>0</v>
      </c>
      <c r="C713" s="10" t="s">
        <v>1</v>
      </c>
      <c r="D713" s="10" t="s">
        <v>2</v>
      </c>
      <c r="E713" s="10" t="s">
        <v>3</v>
      </c>
      <c r="F713" s="10" t="s">
        <v>4</v>
      </c>
      <c r="G713" s="10" t="s">
        <v>5</v>
      </c>
      <c r="H713" s="10" t="s">
        <v>6</v>
      </c>
      <c r="I713" s="10" t="s">
        <v>7</v>
      </c>
      <c r="J713" s="10" t="s">
        <v>8</v>
      </c>
      <c r="K713" s="10" t="s">
        <v>9</v>
      </c>
      <c r="L713" s="10" t="s">
        <v>10</v>
      </c>
      <c r="M713" s="10" t="s">
        <v>11</v>
      </c>
      <c r="N713" s="10" t="s">
        <v>12</v>
      </c>
      <c r="O713" s="10" t="s">
        <v>13</v>
      </c>
      <c r="P713" s="10" t="s">
        <v>14</v>
      </c>
      <c r="Q713" s="10" t="s">
        <v>15</v>
      </c>
      <c r="R713" s="10" t="s">
        <v>16</v>
      </c>
      <c r="S713" s="10" t="s">
        <v>17</v>
      </c>
      <c r="T713" s="19" t="s">
        <v>18</v>
      </c>
      <c r="U713" s="19" t="s">
        <v>19</v>
      </c>
      <c r="V713" s="19" t="s">
        <v>20</v>
      </c>
      <c r="W713" s="19" t="s">
        <v>21</v>
      </c>
    </row>
    <row r="714" spans="1:24" x14ac:dyDescent="0.25">
      <c r="A714" s="7">
        <v>2007</v>
      </c>
      <c r="B714" s="7">
        <v>1</v>
      </c>
      <c r="C714" s="7">
        <v>3</v>
      </c>
      <c r="D714" s="7">
        <v>3</v>
      </c>
      <c r="E714" s="7">
        <v>1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2</v>
      </c>
      <c r="O714" s="7">
        <v>0</v>
      </c>
      <c r="P714" s="7">
        <v>1</v>
      </c>
      <c r="Q714" s="7">
        <v>0</v>
      </c>
      <c r="R714" s="7">
        <v>0</v>
      </c>
      <c r="S714" s="7">
        <v>0</v>
      </c>
      <c r="T714" s="19">
        <f>(F714+O714+L714)/(D714+O714+M714)</f>
        <v>0</v>
      </c>
      <c r="U714" s="19">
        <f>(G714+H714*2+I714*3+J714*4)/D714</f>
        <v>0</v>
      </c>
      <c r="V714" s="19">
        <f>T714+U714</f>
        <v>0</v>
      </c>
      <c r="W714" s="19">
        <f>F714/D714</f>
        <v>0</v>
      </c>
    </row>
    <row r="715" spans="1:24" x14ac:dyDescent="0.25">
      <c r="A715" s="10" t="s">
        <v>23</v>
      </c>
      <c r="B715" s="7">
        <v>1</v>
      </c>
      <c r="C715" s="7">
        <v>3</v>
      </c>
      <c r="D715" s="7">
        <v>3</v>
      </c>
      <c r="E715" s="7">
        <v>1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2</v>
      </c>
      <c r="O715" s="7">
        <v>0</v>
      </c>
      <c r="P715" s="7">
        <v>1</v>
      </c>
      <c r="Q715" s="7">
        <v>0</v>
      </c>
      <c r="R715" s="7">
        <v>0</v>
      </c>
      <c r="S715" s="7">
        <v>0</v>
      </c>
      <c r="T715" s="19">
        <f>(F715+O715+L715)/(D715+O715+M715)</f>
        <v>0</v>
      </c>
      <c r="U715" s="19">
        <f>(G715+H715*2+I715*3+J715*4)/D715</f>
        <v>0</v>
      </c>
      <c r="V715" s="19">
        <f>T715+U715</f>
        <v>0</v>
      </c>
      <c r="W715" s="19">
        <f>F715/D715</f>
        <v>0</v>
      </c>
    </row>
    <row r="716" spans="1:24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9"/>
      <c r="U716" s="19"/>
      <c r="V716" s="19"/>
      <c r="W716" s="19"/>
    </row>
    <row r="717" spans="1:24" ht="15.75" x14ac:dyDescent="0.25">
      <c r="A717" s="9" t="s">
        <v>232</v>
      </c>
      <c r="B717" s="10" t="s">
        <v>0</v>
      </c>
      <c r="C717" s="10" t="s">
        <v>1</v>
      </c>
      <c r="D717" s="10" t="s">
        <v>2</v>
      </c>
      <c r="E717" s="10" t="s">
        <v>3</v>
      </c>
      <c r="F717" s="10" t="s">
        <v>4</v>
      </c>
      <c r="G717" s="10" t="s">
        <v>5</v>
      </c>
      <c r="H717" s="10" t="s">
        <v>6</v>
      </c>
      <c r="I717" s="10" t="s">
        <v>7</v>
      </c>
      <c r="J717" s="10" t="s">
        <v>8</v>
      </c>
      <c r="K717" s="10" t="s">
        <v>9</v>
      </c>
      <c r="L717" s="10" t="s">
        <v>10</v>
      </c>
      <c r="M717" s="10" t="s">
        <v>11</v>
      </c>
      <c r="N717" s="10" t="s">
        <v>12</v>
      </c>
      <c r="O717" s="10" t="s">
        <v>13</v>
      </c>
      <c r="P717" s="10" t="s">
        <v>14</v>
      </c>
      <c r="Q717" s="10" t="s">
        <v>15</v>
      </c>
      <c r="R717" s="10" t="s">
        <v>16</v>
      </c>
      <c r="S717" s="10" t="s">
        <v>17</v>
      </c>
      <c r="T717" s="19" t="s">
        <v>18</v>
      </c>
      <c r="U717" s="19" t="s">
        <v>19</v>
      </c>
      <c r="V717" s="19" t="s">
        <v>20</v>
      </c>
      <c r="W717" s="19" t="s">
        <v>21</v>
      </c>
    </row>
    <row r="718" spans="1:24" x14ac:dyDescent="0.25">
      <c r="A718" s="7">
        <v>2022</v>
      </c>
      <c r="B718" s="12">
        <v>11</v>
      </c>
      <c r="C718" s="12">
        <v>33</v>
      </c>
      <c r="D718" s="12">
        <v>24</v>
      </c>
      <c r="E718" s="12">
        <v>14</v>
      </c>
      <c r="F718" s="12">
        <v>13</v>
      </c>
      <c r="G718" s="12">
        <v>12</v>
      </c>
      <c r="H718" s="12">
        <v>1</v>
      </c>
      <c r="I718" s="12">
        <v>0</v>
      </c>
      <c r="J718" s="12">
        <v>0</v>
      </c>
      <c r="K718" s="12">
        <v>9</v>
      </c>
      <c r="L718" s="12">
        <v>4</v>
      </c>
      <c r="M718" s="12">
        <v>0</v>
      </c>
      <c r="N718" s="12">
        <v>2</v>
      </c>
      <c r="O718" s="12">
        <v>5</v>
      </c>
      <c r="P718" s="12">
        <v>0</v>
      </c>
      <c r="Q718" s="12">
        <v>0</v>
      </c>
      <c r="R718" s="12">
        <v>0</v>
      </c>
      <c r="S718" s="12">
        <v>0</v>
      </c>
      <c r="T718" s="19">
        <f>(F718+O718+L718)/(D718+O718+M718)</f>
        <v>0.75862068965517238</v>
      </c>
      <c r="U718" s="19">
        <f>(G718+H718*2+I718*3+J718*4)/D718</f>
        <v>0.58333333333333337</v>
      </c>
      <c r="V718" s="19">
        <f>T718+U718</f>
        <v>1.3419540229885056</v>
      </c>
      <c r="W718" s="19">
        <f>F718/D718</f>
        <v>0.54166666666666663</v>
      </c>
    </row>
    <row r="719" spans="1:24" x14ac:dyDescent="0.25">
      <c r="A719" s="10" t="s">
        <v>23</v>
      </c>
      <c r="B719" s="12">
        <v>11</v>
      </c>
      <c r="C719" s="12">
        <v>33</v>
      </c>
      <c r="D719" s="12">
        <v>24</v>
      </c>
      <c r="E719" s="12">
        <v>14</v>
      </c>
      <c r="F719" s="12">
        <v>13</v>
      </c>
      <c r="G719" s="12">
        <v>12</v>
      </c>
      <c r="H719" s="12">
        <v>1</v>
      </c>
      <c r="I719" s="12">
        <v>0</v>
      </c>
      <c r="J719" s="12">
        <v>0</v>
      </c>
      <c r="K719" s="12">
        <v>9</v>
      </c>
      <c r="L719" s="12">
        <v>4</v>
      </c>
      <c r="M719" s="12">
        <v>0</v>
      </c>
      <c r="N719" s="12">
        <v>2</v>
      </c>
      <c r="O719" s="12">
        <v>5</v>
      </c>
      <c r="P719" s="12">
        <v>0</v>
      </c>
      <c r="Q719" s="12">
        <v>0</v>
      </c>
      <c r="R719" s="12">
        <v>0</v>
      </c>
      <c r="S719" s="12">
        <v>0</v>
      </c>
      <c r="T719" s="19">
        <f>(F719+O719+L719)/(D719+O719+M719)</f>
        <v>0.75862068965517238</v>
      </c>
      <c r="U719" s="19">
        <f>(G719+H719*2+I719*3+J719*4)/D719</f>
        <v>0.58333333333333337</v>
      </c>
      <c r="V719" s="19">
        <f>T719+U719</f>
        <v>1.3419540229885056</v>
      </c>
      <c r="W719" s="19">
        <f>F719/D719</f>
        <v>0.54166666666666663</v>
      </c>
    </row>
    <row r="720" spans="1:24" x14ac:dyDescent="0.25">
      <c r="A720" s="10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19"/>
      <c r="U720" s="19"/>
      <c r="V720" s="19"/>
      <c r="W720" s="19"/>
    </row>
    <row r="721" spans="1:23" ht="15.75" x14ac:dyDescent="0.25">
      <c r="A721" s="9" t="s">
        <v>32</v>
      </c>
      <c r="B721" s="10" t="s">
        <v>0</v>
      </c>
      <c r="C721" s="10" t="s">
        <v>1</v>
      </c>
      <c r="D721" s="10" t="s">
        <v>2</v>
      </c>
      <c r="E721" s="10" t="s">
        <v>3</v>
      </c>
      <c r="F721" s="10" t="s">
        <v>4</v>
      </c>
      <c r="G721" s="10" t="s">
        <v>5</v>
      </c>
      <c r="H721" s="10" t="s">
        <v>6</v>
      </c>
      <c r="I721" s="10" t="s">
        <v>7</v>
      </c>
      <c r="J721" s="10" t="s">
        <v>8</v>
      </c>
      <c r="K721" s="10" t="s">
        <v>9</v>
      </c>
      <c r="L721" s="10" t="s">
        <v>10</v>
      </c>
      <c r="M721" s="10" t="s">
        <v>11</v>
      </c>
      <c r="N721" s="10" t="s">
        <v>12</v>
      </c>
      <c r="O721" s="10" t="s">
        <v>13</v>
      </c>
      <c r="P721" s="10" t="s">
        <v>14</v>
      </c>
      <c r="Q721" s="10" t="s">
        <v>15</v>
      </c>
      <c r="R721" s="10" t="s">
        <v>16</v>
      </c>
      <c r="S721" s="10" t="s">
        <v>17</v>
      </c>
      <c r="T721" s="19" t="s">
        <v>18</v>
      </c>
      <c r="U721" s="19" t="s">
        <v>19</v>
      </c>
      <c r="V721" s="19" t="s">
        <v>20</v>
      </c>
      <c r="W721" s="19" t="s">
        <v>21</v>
      </c>
    </row>
    <row r="722" spans="1:23" x14ac:dyDescent="0.25">
      <c r="A722" s="7">
        <v>2005</v>
      </c>
      <c r="B722" s="7">
        <v>10</v>
      </c>
      <c r="C722" s="7">
        <v>38</v>
      </c>
      <c r="D722" s="7">
        <v>31</v>
      </c>
      <c r="E722" s="7">
        <v>4</v>
      </c>
      <c r="F722" s="7">
        <v>8</v>
      </c>
      <c r="G722" s="7">
        <v>6</v>
      </c>
      <c r="H722" s="7">
        <v>2</v>
      </c>
      <c r="I722" s="7">
        <v>0</v>
      </c>
      <c r="J722" s="7">
        <v>0</v>
      </c>
      <c r="K722" s="7">
        <v>0</v>
      </c>
      <c r="L722" s="7">
        <v>6</v>
      </c>
      <c r="M722" s="7">
        <v>0</v>
      </c>
      <c r="N722" s="7">
        <v>6</v>
      </c>
      <c r="O722" s="7">
        <v>1</v>
      </c>
      <c r="P722" s="7">
        <v>0</v>
      </c>
      <c r="Q722" s="7">
        <v>0</v>
      </c>
      <c r="R722" s="7">
        <v>1</v>
      </c>
      <c r="S722" s="7">
        <v>0</v>
      </c>
      <c r="T722" s="19">
        <f t="shared" ref="T722:T732" si="76">(F722+O722+L722)/(D722+O722+M722)</f>
        <v>0.46875</v>
      </c>
      <c r="U722" s="19">
        <f t="shared" ref="U722:U732" si="77">(G722+H722*2+I722*3+J722*4)/D722</f>
        <v>0.32258064516129031</v>
      </c>
      <c r="V722" s="19">
        <f t="shared" ref="V722:V732" si="78">T722+U722</f>
        <v>0.79133064516129026</v>
      </c>
      <c r="W722" s="19">
        <f t="shared" ref="W722:W732" si="79">F722/D722</f>
        <v>0.25806451612903225</v>
      </c>
    </row>
    <row r="723" spans="1:23" x14ac:dyDescent="0.25">
      <c r="A723" s="7">
        <v>2006</v>
      </c>
      <c r="B723" s="48">
        <v>24</v>
      </c>
      <c r="C723" s="48">
        <v>80</v>
      </c>
      <c r="D723" s="48">
        <v>71</v>
      </c>
      <c r="E723" s="48">
        <v>8</v>
      </c>
      <c r="F723" s="48">
        <v>16</v>
      </c>
      <c r="G723" s="48">
        <v>11</v>
      </c>
      <c r="H723" s="48">
        <v>5</v>
      </c>
      <c r="I723" s="48">
        <v>0</v>
      </c>
      <c r="J723" s="48">
        <v>0</v>
      </c>
      <c r="K723" s="48">
        <v>6</v>
      </c>
      <c r="L723" s="48">
        <v>3</v>
      </c>
      <c r="M723" s="48">
        <v>2</v>
      </c>
      <c r="N723" s="48">
        <v>23</v>
      </c>
      <c r="O723" s="53">
        <v>4</v>
      </c>
      <c r="P723" s="48">
        <v>2</v>
      </c>
      <c r="Q723" s="48">
        <v>3</v>
      </c>
      <c r="R723" s="48">
        <v>4</v>
      </c>
      <c r="S723" s="48">
        <v>0</v>
      </c>
      <c r="T723" s="41">
        <f t="shared" si="76"/>
        <v>0.29870129870129869</v>
      </c>
      <c r="U723" s="41">
        <f t="shared" si="77"/>
        <v>0.29577464788732394</v>
      </c>
      <c r="V723" s="41">
        <f t="shared" si="78"/>
        <v>0.59447594658862268</v>
      </c>
      <c r="W723" s="41">
        <f t="shared" si="79"/>
        <v>0.22535211267605634</v>
      </c>
    </row>
    <row r="724" spans="1:23" x14ac:dyDescent="0.25">
      <c r="A724" s="7">
        <v>2007</v>
      </c>
      <c r="B724" s="53">
        <v>36</v>
      </c>
      <c r="C724" s="53">
        <v>150</v>
      </c>
      <c r="D724" s="53">
        <v>128</v>
      </c>
      <c r="E724" s="53">
        <v>30</v>
      </c>
      <c r="F724" s="7">
        <v>33</v>
      </c>
      <c r="G724" s="7">
        <v>25</v>
      </c>
      <c r="H724" s="7">
        <v>7</v>
      </c>
      <c r="I724" s="7">
        <v>0</v>
      </c>
      <c r="J724" s="13">
        <v>1</v>
      </c>
      <c r="K724" s="7">
        <v>9</v>
      </c>
      <c r="L724" s="7">
        <v>16</v>
      </c>
      <c r="M724" s="7">
        <v>2</v>
      </c>
      <c r="N724" s="7">
        <v>30</v>
      </c>
      <c r="O724" s="46">
        <v>4</v>
      </c>
      <c r="P724" s="7">
        <v>4</v>
      </c>
      <c r="Q724" s="7">
        <v>3</v>
      </c>
      <c r="R724" s="7">
        <v>2</v>
      </c>
      <c r="S724" s="7">
        <v>1</v>
      </c>
      <c r="T724" s="19">
        <f t="shared" si="76"/>
        <v>0.39552238805970147</v>
      </c>
      <c r="U724" s="19">
        <f t="shared" si="77"/>
        <v>0.3359375</v>
      </c>
      <c r="V724" s="19">
        <f t="shared" si="78"/>
        <v>0.73145988805970141</v>
      </c>
      <c r="W724" s="19">
        <f t="shared" si="79"/>
        <v>0.2578125</v>
      </c>
    </row>
    <row r="725" spans="1:23" x14ac:dyDescent="0.25">
      <c r="A725" s="7">
        <v>2008</v>
      </c>
      <c r="B725" s="7">
        <v>24</v>
      </c>
      <c r="C725" s="7">
        <v>98</v>
      </c>
      <c r="D725" s="53">
        <v>82</v>
      </c>
      <c r="E725" s="53">
        <v>17</v>
      </c>
      <c r="F725" s="53">
        <v>27</v>
      </c>
      <c r="G725" s="53">
        <v>20</v>
      </c>
      <c r="H725" s="53">
        <v>5</v>
      </c>
      <c r="I725" s="7">
        <v>0</v>
      </c>
      <c r="J725" s="53">
        <v>2</v>
      </c>
      <c r="K725" s="53">
        <v>15</v>
      </c>
      <c r="L725" s="7">
        <v>14</v>
      </c>
      <c r="M725" s="7">
        <v>1</v>
      </c>
      <c r="N725" s="7">
        <v>12</v>
      </c>
      <c r="O725" s="7">
        <v>1</v>
      </c>
      <c r="P725" s="7">
        <v>2</v>
      </c>
      <c r="Q725" s="7">
        <v>1</v>
      </c>
      <c r="R725" s="7">
        <v>2</v>
      </c>
      <c r="S725" s="7">
        <v>0</v>
      </c>
      <c r="T725" s="52">
        <f t="shared" si="76"/>
        <v>0.5</v>
      </c>
      <c r="U725" s="52">
        <f t="shared" si="77"/>
        <v>0.46341463414634149</v>
      </c>
      <c r="V725" s="52">
        <f t="shared" si="78"/>
        <v>0.96341463414634143</v>
      </c>
      <c r="W725" s="52">
        <f t="shared" si="79"/>
        <v>0.32926829268292684</v>
      </c>
    </row>
    <row r="726" spans="1:23" x14ac:dyDescent="0.25">
      <c r="A726" s="7">
        <v>2009</v>
      </c>
      <c r="B726" s="7">
        <v>19</v>
      </c>
      <c r="C726" s="7">
        <v>68</v>
      </c>
      <c r="D726" s="7">
        <v>59</v>
      </c>
      <c r="E726" s="7">
        <v>11</v>
      </c>
      <c r="F726" s="7">
        <v>17</v>
      </c>
      <c r="G726" s="53">
        <v>15</v>
      </c>
      <c r="H726" s="7">
        <v>2</v>
      </c>
      <c r="I726" s="7">
        <v>0</v>
      </c>
      <c r="J726" s="7">
        <v>0</v>
      </c>
      <c r="K726" s="7">
        <v>9</v>
      </c>
      <c r="L726" s="7">
        <v>6</v>
      </c>
      <c r="M726" s="7">
        <v>2</v>
      </c>
      <c r="N726" s="7">
        <v>11</v>
      </c>
      <c r="O726" s="7">
        <v>1</v>
      </c>
      <c r="P726" s="53">
        <v>4</v>
      </c>
      <c r="Q726" s="53">
        <v>1</v>
      </c>
      <c r="R726" s="7">
        <v>0</v>
      </c>
      <c r="S726" s="7">
        <v>0</v>
      </c>
      <c r="T726" s="19">
        <f t="shared" si="76"/>
        <v>0.38709677419354838</v>
      </c>
      <c r="U726" s="19">
        <f t="shared" si="77"/>
        <v>0.32203389830508472</v>
      </c>
      <c r="V726" s="19">
        <f t="shared" si="78"/>
        <v>0.70913067249863304</v>
      </c>
      <c r="W726" s="19">
        <f t="shared" si="79"/>
        <v>0.28813559322033899</v>
      </c>
    </row>
    <row r="727" spans="1:23" x14ac:dyDescent="0.25">
      <c r="A727" s="7">
        <v>2010</v>
      </c>
      <c r="B727" s="53">
        <v>33</v>
      </c>
      <c r="C727" s="7">
        <v>120</v>
      </c>
      <c r="D727" s="7">
        <v>105</v>
      </c>
      <c r="E727" s="7">
        <v>17</v>
      </c>
      <c r="F727" s="7">
        <v>19</v>
      </c>
      <c r="G727" s="7">
        <v>16</v>
      </c>
      <c r="H727" s="7">
        <v>2</v>
      </c>
      <c r="I727" s="7">
        <v>0</v>
      </c>
      <c r="J727" s="7">
        <v>1</v>
      </c>
      <c r="K727" s="7">
        <v>9</v>
      </c>
      <c r="L727" s="7">
        <v>5</v>
      </c>
      <c r="M727" s="60">
        <v>6</v>
      </c>
      <c r="N727" s="7">
        <v>20</v>
      </c>
      <c r="O727" s="53">
        <v>4</v>
      </c>
      <c r="P727" s="53">
        <v>5</v>
      </c>
      <c r="Q727" s="53">
        <v>4</v>
      </c>
      <c r="R727" s="7">
        <v>0</v>
      </c>
      <c r="S727" s="7">
        <v>0</v>
      </c>
      <c r="T727" s="19">
        <f t="shared" si="76"/>
        <v>0.24347826086956523</v>
      </c>
      <c r="U727" s="19">
        <f t="shared" si="77"/>
        <v>0.22857142857142856</v>
      </c>
      <c r="V727" s="19">
        <f t="shared" si="78"/>
        <v>0.47204968944099379</v>
      </c>
      <c r="W727" s="19">
        <f t="shared" si="79"/>
        <v>0.18095238095238095</v>
      </c>
    </row>
    <row r="728" spans="1:23" x14ac:dyDescent="0.25">
      <c r="A728" s="7">
        <v>2011</v>
      </c>
      <c r="B728" s="7">
        <v>20</v>
      </c>
      <c r="C728" s="7">
        <v>73</v>
      </c>
      <c r="D728" s="7">
        <v>66</v>
      </c>
      <c r="E728" s="7">
        <v>8</v>
      </c>
      <c r="F728" s="7">
        <v>18</v>
      </c>
      <c r="G728" s="7">
        <v>17</v>
      </c>
      <c r="H728" s="7">
        <v>1</v>
      </c>
      <c r="I728" s="7">
        <v>0</v>
      </c>
      <c r="J728" s="7">
        <v>0</v>
      </c>
      <c r="K728" s="7">
        <v>9</v>
      </c>
      <c r="L728" s="7">
        <v>2</v>
      </c>
      <c r="M728" s="7">
        <v>1</v>
      </c>
      <c r="N728" s="7">
        <v>14</v>
      </c>
      <c r="O728" s="7">
        <v>2</v>
      </c>
      <c r="P728" s="7">
        <v>1</v>
      </c>
      <c r="Q728" s="13">
        <v>3</v>
      </c>
      <c r="R728" s="7">
        <v>0</v>
      </c>
      <c r="S728" s="7">
        <v>0</v>
      </c>
      <c r="T728" s="19">
        <f t="shared" si="76"/>
        <v>0.3188405797101449</v>
      </c>
      <c r="U728" s="19">
        <f t="shared" si="77"/>
        <v>0.2878787878787879</v>
      </c>
      <c r="V728" s="19">
        <f t="shared" si="78"/>
        <v>0.60671936758893286</v>
      </c>
      <c r="W728" s="19">
        <f t="shared" si="79"/>
        <v>0.27272727272727271</v>
      </c>
    </row>
    <row r="729" spans="1:23" x14ac:dyDescent="0.25">
      <c r="A729" s="7">
        <v>2012</v>
      </c>
      <c r="B729" s="7">
        <v>17</v>
      </c>
      <c r="C729" s="7">
        <v>58</v>
      </c>
      <c r="D729" s="7">
        <v>52</v>
      </c>
      <c r="E729" s="7">
        <v>9</v>
      </c>
      <c r="F729" s="7">
        <v>11</v>
      </c>
      <c r="G729" s="7">
        <v>9</v>
      </c>
      <c r="H729" s="7">
        <v>0</v>
      </c>
      <c r="I729" s="7">
        <v>1</v>
      </c>
      <c r="J729" s="7">
        <v>1</v>
      </c>
      <c r="K729" s="7">
        <v>6</v>
      </c>
      <c r="L729" s="7">
        <v>5</v>
      </c>
      <c r="M729" s="13">
        <v>1</v>
      </c>
      <c r="N729" s="7">
        <v>16</v>
      </c>
      <c r="O729" s="7">
        <v>0</v>
      </c>
      <c r="P729" s="7">
        <v>3</v>
      </c>
      <c r="Q729" s="7">
        <v>1</v>
      </c>
      <c r="R729" s="7">
        <v>0</v>
      </c>
      <c r="S729" s="7">
        <v>0</v>
      </c>
      <c r="T729" s="19">
        <f t="shared" si="76"/>
        <v>0.30188679245283018</v>
      </c>
      <c r="U729" s="19">
        <f t="shared" si="77"/>
        <v>0.30769230769230771</v>
      </c>
      <c r="V729" s="19">
        <f t="shared" si="78"/>
        <v>0.60957910014513783</v>
      </c>
      <c r="W729" s="19">
        <f t="shared" si="79"/>
        <v>0.21153846153846154</v>
      </c>
    </row>
    <row r="730" spans="1:23" x14ac:dyDescent="0.25">
      <c r="A730" s="7">
        <v>2013</v>
      </c>
      <c r="B730" s="7">
        <v>19</v>
      </c>
      <c r="C730" s="7">
        <v>76</v>
      </c>
      <c r="D730" s="7">
        <v>66</v>
      </c>
      <c r="E730" s="7">
        <v>5</v>
      </c>
      <c r="F730" s="7">
        <v>20</v>
      </c>
      <c r="G730" s="7">
        <v>17</v>
      </c>
      <c r="H730" s="7">
        <v>3</v>
      </c>
      <c r="I730" s="7">
        <v>0</v>
      </c>
      <c r="J730" s="7">
        <v>0</v>
      </c>
      <c r="K730" s="7">
        <v>12</v>
      </c>
      <c r="L730" s="7">
        <v>8</v>
      </c>
      <c r="M730" s="7">
        <v>0</v>
      </c>
      <c r="N730" s="7">
        <v>15</v>
      </c>
      <c r="O730" s="7">
        <v>1</v>
      </c>
      <c r="P730" s="7">
        <v>0</v>
      </c>
      <c r="Q730" s="7">
        <v>0</v>
      </c>
      <c r="R730" s="7">
        <v>0</v>
      </c>
      <c r="S730" s="7">
        <v>0</v>
      </c>
      <c r="T730" s="19">
        <f t="shared" si="76"/>
        <v>0.43283582089552236</v>
      </c>
      <c r="U730" s="19">
        <f t="shared" si="77"/>
        <v>0.34848484848484851</v>
      </c>
      <c r="V730" s="19">
        <f t="shared" si="78"/>
        <v>0.78132066938037092</v>
      </c>
      <c r="W730" s="19">
        <f t="shared" si="79"/>
        <v>0.30303030303030304</v>
      </c>
    </row>
    <row r="731" spans="1:23" x14ac:dyDescent="0.25">
      <c r="A731" s="7">
        <v>2014</v>
      </c>
      <c r="B731" s="7">
        <v>5</v>
      </c>
      <c r="C731" s="7">
        <v>16</v>
      </c>
      <c r="D731" s="7">
        <v>13</v>
      </c>
      <c r="E731" s="7">
        <v>0</v>
      </c>
      <c r="F731" s="7">
        <v>2</v>
      </c>
      <c r="G731" s="7">
        <v>2</v>
      </c>
      <c r="H731" s="7">
        <v>0</v>
      </c>
      <c r="I731" s="7">
        <v>0</v>
      </c>
      <c r="J731" s="7">
        <v>0</v>
      </c>
      <c r="K731" s="7">
        <v>2</v>
      </c>
      <c r="L731" s="7">
        <v>2</v>
      </c>
      <c r="M731" s="7">
        <v>0</v>
      </c>
      <c r="N731" s="7">
        <v>5</v>
      </c>
      <c r="O731" s="7">
        <v>1</v>
      </c>
      <c r="P731" s="7">
        <v>1</v>
      </c>
      <c r="Q731" s="7">
        <v>0</v>
      </c>
      <c r="R731" s="7">
        <v>0</v>
      </c>
      <c r="S731" s="7">
        <v>0</v>
      </c>
      <c r="T731" s="19">
        <f t="shared" si="76"/>
        <v>0.35714285714285715</v>
      </c>
      <c r="U731" s="19">
        <f t="shared" si="77"/>
        <v>0.15384615384615385</v>
      </c>
      <c r="V731" s="19">
        <f t="shared" si="78"/>
        <v>0.51098901098901095</v>
      </c>
      <c r="W731" s="19">
        <f t="shared" si="79"/>
        <v>0.15384615384615385</v>
      </c>
    </row>
    <row r="732" spans="1:23" x14ac:dyDescent="0.25">
      <c r="A732" s="23" t="s">
        <v>23</v>
      </c>
      <c r="B732" s="12">
        <v>207</v>
      </c>
      <c r="C732" s="12">
        <v>777</v>
      </c>
      <c r="D732" s="12">
        <v>673</v>
      </c>
      <c r="E732" s="12">
        <v>109</v>
      </c>
      <c r="F732" s="12">
        <v>171</v>
      </c>
      <c r="G732" s="12">
        <v>138</v>
      </c>
      <c r="H732" s="12">
        <v>27</v>
      </c>
      <c r="I732" s="12">
        <v>1</v>
      </c>
      <c r="J732" s="12">
        <v>5</v>
      </c>
      <c r="K732" s="12">
        <v>77</v>
      </c>
      <c r="L732" s="12">
        <v>67</v>
      </c>
      <c r="M732" s="12">
        <v>15</v>
      </c>
      <c r="N732" s="12">
        <v>152</v>
      </c>
      <c r="O732" s="12">
        <v>19</v>
      </c>
      <c r="P732" s="59">
        <v>22</v>
      </c>
      <c r="Q732" s="12">
        <v>16</v>
      </c>
      <c r="R732" s="12">
        <v>9</v>
      </c>
      <c r="S732" s="12">
        <v>1</v>
      </c>
      <c r="T732" s="19">
        <f t="shared" si="76"/>
        <v>0.36350777934936351</v>
      </c>
      <c r="U732" s="19">
        <f t="shared" si="77"/>
        <v>0.31946508172362553</v>
      </c>
      <c r="V732" s="19">
        <f t="shared" si="78"/>
        <v>0.68297286107298905</v>
      </c>
      <c r="W732" s="19">
        <f t="shared" si="79"/>
        <v>0.25408618127786031</v>
      </c>
    </row>
    <row r="733" spans="1:23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4"/>
      <c r="R733" s="10"/>
      <c r="S733" s="10"/>
      <c r="T733" s="19"/>
      <c r="U733" s="19"/>
      <c r="V733" s="19"/>
      <c r="W733" s="19"/>
    </row>
    <row r="734" spans="1:23" ht="15.75" x14ac:dyDescent="0.25">
      <c r="A734" s="9" t="s">
        <v>36</v>
      </c>
      <c r="B734" s="10" t="s">
        <v>0</v>
      </c>
      <c r="C734" s="10" t="s">
        <v>1</v>
      </c>
      <c r="D734" s="10" t="s">
        <v>2</v>
      </c>
      <c r="E734" s="10" t="s">
        <v>3</v>
      </c>
      <c r="F734" s="10" t="s">
        <v>4</v>
      </c>
      <c r="G734" s="10" t="s">
        <v>5</v>
      </c>
      <c r="H734" s="10" t="s">
        <v>6</v>
      </c>
      <c r="I734" s="10" t="s">
        <v>7</v>
      </c>
      <c r="J734" s="10" t="s">
        <v>8</v>
      </c>
      <c r="K734" s="10" t="s">
        <v>9</v>
      </c>
      <c r="L734" s="10" t="s">
        <v>10</v>
      </c>
      <c r="M734" s="10" t="s">
        <v>11</v>
      </c>
      <c r="N734" s="10" t="s">
        <v>12</v>
      </c>
      <c r="O734" s="10" t="s">
        <v>13</v>
      </c>
      <c r="P734" s="10" t="s">
        <v>14</v>
      </c>
      <c r="Q734" s="10" t="s">
        <v>15</v>
      </c>
      <c r="R734" s="10" t="s">
        <v>16</v>
      </c>
      <c r="S734" s="10" t="s">
        <v>17</v>
      </c>
      <c r="T734" s="19" t="s">
        <v>18</v>
      </c>
      <c r="U734" s="19" t="s">
        <v>19</v>
      </c>
      <c r="V734" s="19" t="s">
        <v>20</v>
      </c>
      <c r="W734" s="19" t="s">
        <v>21</v>
      </c>
    </row>
    <row r="735" spans="1:23" x14ac:dyDescent="0.25">
      <c r="A735" s="7">
        <v>2007</v>
      </c>
      <c r="B735" s="7">
        <v>9</v>
      </c>
      <c r="C735" s="7">
        <v>8</v>
      </c>
      <c r="D735" s="7">
        <v>7</v>
      </c>
      <c r="E735" s="7">
        <v>0</v>
      </c>
      <c r="F735" s="7">
        <v>1</v>
      </c>
      <c r="G735" s="7">
        <v>1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1</v>
      </c>
      <c r="N735" s="7">
        <v>6</v>
      </c>
      <c r="O735" s="7">
        <v>0</v>
      </c>
      <c r="P735" s="7">
        <v>1</v>
      </c>
      <c r="Q735" s="7">
        <v>0</v>
      </c>
      <c r="R735" s="7">
        <v>0</v>
      </c>
      <c r="S735" s="7">
        <v>0</v>
      </c>
      <c r="T735" s="19">
        <f>(F735+O735+L735)/(D735+O735+M735)</f>
        <v>0.125</v>
      </c>
      <c r="U735" s="19">
        <f>(G735+H735*2+I735*3+J735*4)/D735</f>
        <v>0.14285714285714285</v>
      </c>
      <c r="V735" s="19">
        <f>T735+U735</f>
        <v>0.26785714285714285</v>
      </c>
      <c r="W735" s="19">
        <f>F735/D735</f>
        <v>0.14285714285714285</v>
      </c>
    </row>
    <row r="736" spans="1:23" x14ac:dyDescent="0.25">
      <c r="A736" s="7">
        <v>2008</v>
      </c>
      <c r="B736" s="7">
        <v>9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19">
        <v>0</v>
      </c>
      <c r="U736" s="19">
        <v>0</v>
      </c>
      <c r="V736" s="19">
        <v>0</v>
      </c>
      <c r="W736" s="19">
        <v>0</v>
      </c>
    </row>
    <row r="737" spans="1:24" x14ac:dyDescent="0.25">
      <c r="A737" s="7">
        <v>2010</v>
      </c>
      <c r="B737" s="7">
        <v>1</v>
      </c>
      <c r="C737" s="7">
        <v>5</v>
      </c>
      <c r="D737" s="7">
        <v>5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4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19">
        <f t="shared" ref="T737:T742" si="80">(F737+O737+L737)/(D737+O737+M737)</f>
        <v>0</v>
      </c>
      <c r="U737" s="19">
        <f t="shared" ref="U737:U742" si="81">(G737+H737*2+I737*3+J737*4)/D737</f>
        <v>0</v>
      </c>
      <c r="V737" s="19">
        <f t="shared" ref="V737:V742" si="82">T737+U737</f>
        <v>0</v>
      </c>
      <c r="W737" s="19">
        <f t="shared" ref="W737:W742" si="83">F737/D737</f>
        <v>0</v>
      </c>
    </row>
    <row r="738" spans="1:24" x14ac:dyDescent="0.25">
      <c r="A738" s="7">
        <v>2013</v>
      </c>
      <c r="B738" s="7">
        <v>1</v>
      </c>
      <c r="C738" s="7">
        <v>1</v>
      </c>
      <c r="D738" s="7">
        <v>1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19">
        <f t="shared" si="80"/>
        <v>0</v>
      </c>
      <c r="U738" s="19">
        <f t="shared" si="81"/>
        <v>0</v>
      </c>
      <c r="V738" s="19">
        <f t="shared" si="82"/>
        <v>0</v>
      </c>
      <c r="W738" s="19">
        <f t="shared" si="83"/>
        <v>0</v>
      </c>
    </row>
    <row r="739" spans="1:24" x14ac:dyDescent="0.25">
      <c r="A739" s="7">
        <v>2016</v>
      </c>
      <c r="B739" s="7">
        <v>1</v>
      </c>
      <c r="C739" s="7">
        <v>5</v>
      </c>
      <c r="D739" s="7">
        <v>4</v>
      </c>
      <c r="E739" s="7">
        <v>1</v>
      </c>
      <c r="F739" s="7">
        <v>1</v>
      </c>
      <c r="G739" s="7">
        <v>1</v>
      </c>
      <c r="H739" s="7">
        <v>0</v>
      </c>
      <c r="I739" s="7">
        <v>0</v>
      </c>
      <c r="J739" s="7">
        <v>0</v>
      </c>
      <c r="K739" s="7">
        <v>0</v>
      </c>
      <c r="L739" s="7">
        <v>1</v>
      </c>
      <c r="M739" s="7">
        <v>0</v>
      </c>
      <c r="N739" s="7">
        <v>1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19">
        <f t="shared" si="80"/>
        <v>0.5</v>
      </c>
      <c r="U739" s="19">
        <f t="shared" si="81"/>
        <v>0.25</v>
      </c>
      <c r="V739" s="19">
        <f t="shared" si="82"/>
        <v>0.75</v>
      </c>
      <c r="W739" s="19">
        <f t="shared" si="83"/>
        <v>0.25</v>
      </c>
    </row>
    <row r="740" spans="1:24" x14ac:dyDescent="0.25">
      <c r="A740" s="7">
        <v>2018</v>
      </c>
      <c r="B740" s="7">
        <v>2</v>
      </c>
      <c r="C740" s="7">
        <v>1</v>
      </c>
      <c r="D740" s="7">
        <v>1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19">
        <f t="shared" si="80"/>
        <v>0</v>
      </c>
      <c r="U740" s="19">
        <f t="shared" si="81"/>
        <v>0</v>
      </c>
      <c r="V740" s="19">
        <f t="shared" si="82"/>
        <v>0</v>
      </c>
      <c r="W740" s="19">
        <f t="shared" si="83"/>
        <v>0</v>
      </c>
    </row>
    <row r="741" spans="1:24" x14ac:dyDescent="0.25">
      <c r="A741" s="7">
        <v>2022</v>
      </c>
      <c r="B741" s="12">
        <v>1</v>
      </c>
      <c r="C741" s="12">
        <v>1</v>
      </c>
      <c r="D741" s="12">
        <v>1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9">
        <f t="shared" si="80"/>
        <v>0</v>
      </c>
      <c r="U741" s="19">
        <f t="shared" si="81"/>
        <v>0</v>
      </c>
      <c r="V741" s="19">
        <f t="shared" si="82"/>
        <v>0</v>
      </c>
      <c r="W741" s="19">
        <f t="shared" si="83"/>
        <v>0</v>
      </c>
    </row>
    <row r="742" spans="1:24" x14ac:dyDescent="0.25">
      <c r="A742" s="10" t="s">
        <v>23</v>
      </c>
      <c r="B742" s="7">
        <v>24</v>
      </c>
      <c r="C742" s="7">
        <v>21</v>
      </c>
      <c r="D742" s="7">
        <v>19</v>
      </c>
      <c r="E742" s="7">
        <v>1</v>
      </c>
      <c r="F742" s="7">
        <v>2</v>
      </c>
      <c r="G742" s="7">
        <v>2</v>
      </c>
      <c r="H742" s="7">
        <v>0</v>
      </c>
      <c r="I742" s="7">
        <v>0</v>
      </c>
      <c r="J742" s="7">
        <v>0</v>
      </c>
      <c r="K742" s="7">
        <v>0</v>
      </c>
      <c r="L742" s="7">
        <v>1</v>
      </c>
      <c r="M742" s="7">
        <v>1</v>
      </c>
      <c r="N742" s="7">
        <v>12</v>
      </c>
      <c r="O742" s="7">
        <v>0</v>
      </c>
      <c r="P742" s="7">
        <v>1</v>
      </c>
      <c r="Q742" s="7">
        <v>0</v>
      </c>
      <c r="R742" s="7">
        <v>0</v>
      </c>
      <c r="S742" s="7">
        <v>0</v>
      </c>
      <c r="T742" s="19">
        <f t="shared" si="80"/>
        <v>0.15</v>
      </c>
      <c r="U742" s="19">
        <f t="shared" si="81"/>
        <v>0.10526315789473684</v>
      </c>
      <c r="V742" s="19">
        <f t="shared" si="82"/>
        <v>0.25526315789473686</v>
      </c>
      <c r="W742" s="19">
        <f t="shared" si="83"/>
        <v>0.10526315789473684</v>
      </c>
    </row>
    <row r="743" spans="1:24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9"/>
      <c r="U743" s="19"/>
      <c r="V743" s="19"/>
      <c r="W743" s="19"/>
    </row>
    <row r="744" spans="1:24" ht="15.75" x14ac:dyDescent="0.25">
      <c r="A744" s="9" t="s">
        <v>82</v>
      </c>
      <c r="B744" s="10" t="s">
        <v>0</v>
      </c>
      <c r="C744" s="10" t="s">
        <v>1</v>
      </c>
      <c r="D744" s="10" t="s">
        <v>2</v>
      </c>
      <c r="E744" s="10" t="s">
        <v>3</v>
      </c>
      <c r="F744" s="10" t="s">
        <v>4</v>
      </c>
      <c r="G744" s="10" t="s">
        <v>5</v>
      </c>
      <c r="H744" s="10" t="s">
        <v>6</v>
      </c>
      <c r="I744" s="10" t="s">
        <v>7</v>
      </c>
      <c r="J744" s="10" t="s">
        <v>8</v>
      </c>
      <c r="K744" s="10" t="s">
        <v>9</v>
      </c>
      <c r="L744" s="10" t="s">
        <v>10</v>
      </c>
      <c r="M744" s="10" t="s">
        <v>11</v>
      </c>
      <c r="N744" s="10" t="s">
        <v>12</v>
      </c>
      <c r="O744" s="10" t="s">
        <v>13</v>
      </c>
      <c r="P744" s="10" t="s">
        <v>14</v>
      </c>
      <c r="Q744" s="10" t="s">
        <v>15</v>
      </c>
      <c r="R744" s="10" t="s">
        <v>16</v>
      </c>
      <c r="S744" s="10" t="s">
        <v>17</v>
      </c>
      <c r="T744" s="19" t="s">
        <v>18</v>
      </c>
      <c r="U744" s="19" t="s">
        <v>19</v>
      </c>
      <c r="V744" s="19" t="s">
        <v>20</v>
      </c>
      <c r="W744" s="19" t="s">
        <v>21</v>
      </c>
    </row>
    <row r="745" spans="1:24" x14ac:dyDescent="0.25">
      <c r="A745" s="7">
        <v>2009</v>
      </c>
      <c r="B745" s="53">
        <v>23</v>
      </c>
      <c r="C745" s="53">
        <v>91</v>
      </c>
      <c r="D745" s="53">
        <v>76</v>
      </c>
      <c r="E745" s="53">
        <v>17</v>
      </c>
      <c r="F745" s="7">
        <v>23</v>
      </c>
      <c r="G745" s="7">
        <v>13</v>
      </c>
      <c r="H745" s="53">
        <v>8</v>
      </c>
      <c r="I745" s="53">
        <v>1</v>
      </c>
      <c r="J745" s="53">
        <v>1</v>
      </c>
      <c r="K745" s="7">
        <v>11</v>
      </c>
      <c r="L745" s="53">
        <v>9</v>
      </c>
      <c r="M745" s="7">
        <v>0</v>
      </c>
      <c r="N745" s="53">
        <v>8</v>
      </c>
      <c r="O745" s="53">
        <v>6</v>
      </c>
      <c r="P745" s="7">
        <v>3</v>
      </c>
      <c r="Q745" s="7">
        <v>0</v>
      </c>
      <c r="R745" s="7">
        <v>4</v>
      </c>
      <c r="S745" s="7">
        <v>0</v>
      </c>
      <c r="T745" s="52">
        <f>(F745+O745+L745)/(D745+O745+M745)</f>
        <v>0.46341463414634149</v>
      </c>
      <c r="U745" s="19">
        <f>(G745+H745*2+I745*3+J745*4)/D745</f>
        <v>0.47368421052631576</v>
      </c>
      <c r="V745" s="19">
        <f>T745+U745</f>
        <v>0.93709884467265725</v>
      </c>
      <c r="W745" s="19">
        <f>F745/D745</f>
        <v>0.30263157894736842</v>
      </c>
    </row>
    <row r="746" spans="1:24" x14ac:dyDescent="0.25">
      <c r="A746" s="7">
        <v>2010</v>
      </c>
      <c r="B746" s="7">
        <v>24</v>
      </c>
      <c r="C746" s="7">
        <v>111</v>
      </c>
      <c r="D746" s="7">
        <v>92</v>
      </c>
      <c r="E746" s="7">
        <v>28</v>
      </c>
      <c r="F746" s="7">
        <v>35</v>
      </c>
      <c r="G746" s="7">
        <v>24</v>
      </c>
      <c r="H746" s="53">
        <v>8</v>
      </c>
      <c r="I746" s="7">
        <v>1</v>
      </c>
      <c r="J746" s="7">
        <v>2</v>
      </c>
      <c r="K746" s="7">
        <v>11</v>
      </c>
      <c r="L746" s="53">
        <v>11</v>
      </c>
      <c r="M746" s="7">
        <v>4</v>
      </c>
      <c r="N746" s="7">
        <v>8</v>
      </c>
      <c r="O746" s="53">
        <v>4</v>
      </c>
      <c r="P746" s="7">
        <v>3</v>
      </c>
      <c r="Q746" s="7">
        <v>1</v>
      </c>
      <c r="R746" s="7">
        <v>9</v>
      </c>
      <c r="S746" s="7">
        <v>0</v>
      </c>
      <c r="T746" s="52">
        <f>(F746+O746+L746)/(D746+O746+M746)</f>
        <v>0.5</v>
      </c>
      <c r="U746" s="19">
        <f>(G746+H746*2+I746*3+J746*4)/D746</f>
        <v>0.55434782608695654</v>
      </c>
      <c r="V746" s="19">
        <f>T746+U746</f>
        <v>1.0543478260869565</v>
      </c>
      <c r="W746" s="19">
        <f>F746/D746</f>
        <v>0.38043478260869568</v>
      </c>
    </row>
    <row r="747" spans="1:24" x14ac:dyDescent="0.25">
      <c r="A747" s="7">
        <v>2011</v>
      </c>
      <c r="B747" s="7">
        <v>18</v>
      </c>
      <c r="C747" s="7">
        <v>72</v>
      </c>
      <c r="D747" s="7">
        <v>65</v>
      </c>
      <c r="E747" s="7">
        <v>11</v>
      </c>
      <c r="F747" s="7">
        <v>18</v>
      </c>
      <c r="G747" s="7">
        <v>14</v>
      </c>
      <c r="H747" s="7">
        <v>3</v>
      </c>
      <c r="I747" s="7">
        <v>0</v>
      </c>
      <c r="J747" s="7">
        <v>1</v>
      </c>
      <c r="K747" s="7">
        <v>11</v>
      </c>
      <c r="L747" s="7">
        <v>7</v>
      </c>
      <c r="M747" s="7">
        <v>0</v>
      </c>
      <c r="N747" s="7">
        <v>6</v>
      </c>
      <c r="O747" s="7">
        <v>0</v>
      </c>
      <c r="P747" s="7">
        <v>0</v>
      </c>
      <c r="Q747" s="7">
        <v>1</v>
      </c>
      <c r="R747" s="7">
        <v>3</v>
      </c>
      <c r="S747" s="7">
        <v>1</v>
      </c>
      <c r="T747" s="19">
        <f>(F747+O747+L747)/(D747+O747+M747)</f>
        <v>0.38461538461538464</v>
      </c>
      <c r="U747" s="19">
        <f>(G747+H747*2+I747*3+J747*4)/D747</f>
        <v>0.36923076923076925</v>
      </c>
      <c r="V747" s="19">
        <f>T747+U747</f>
        <v>0.75384615384615383</v>
      </c>
      <c r="W747" s="19">
        <f>F747/D747</f>
        <v>0.27692307692307694</v>
      </c>
    </row>
    <row r="748" spans="1:24" x14ac:dyDescent="0.25">
      <c r="A748" s="7">
        <v>2012</v>
      </c>
      <c r="B748" s="7">
        <v>22</v>
      </c>
      <c r="C748" s="7">
        <v>91</v>
      </c>
      <c r="D748" s="7">
        <v>73</v>
      </c>
      <c r="E748" s="7">
        <v>16</v>
      </c>
      <c r="F748" s="7">
        <v>21</v>
      </c>
      <c r="G748" s="7">
        <v>8</v>
      </c>
      <c r="H748" s="53">
        <v>9</v>
      </c>
      <c r="I748" s="7">
        <v>1</v>
      </c>
      <c r="J748" s="53">
        <v>3</v>
      </c>
      <c r="K748" s="7">
        <v>23</v>
      </c>
      <c r="L748" s="7">
        <v>8</v>
      </c>
      <c r="M748" s="7">
        <v>0</v>
      </c>
      <c r="N748" s="53">
        <v>4</v>
      </c>
      <c r="O748" s="53">
        <v>8</v>
      </c>
      <c r="P748" s="7">
        <v>0</v>
      </c>
      <c r="Q748" s="7">
        <v>1</v>
      </c>
      <c r="R748" s="7">
        <v>7</v>
      </c>
      <c r="S748" s="7">
        <v>0</v>
      </c>
      <c r="T748" s="19">
        <f>(F748+O748+L748)/(D748+O748+M748)</f>
        <v>0.4567901234567901</v>
      </c>
      <c r="U748" s="19">
        <f>(G748+H748*2+I748*3+J748*4)/D748</f>
        <v>0.56164383561643838</v>
      </c>
      <c r="V748" s="19">
        <f>T748+U748</f>
        <v>1.0184339590732285</v>
      </c>
      <c r="W748" s="19">
        <f>F748/D748</f>
        <v>0.28767123287671231</v>
      </c>
    </row>
    <row r="749" spans="1:24" x14ac:dyDescent="0.25">
      <c r="A749" s="23" t="s">
        <v>23</v>
      </c>
      <c r="B749" s="12">
        <v>87</v>
      </c>
      <c r="C749" s="12">
        <v>365</v>
      </c>
      <c r="D749" s="12">
        <v>306</v>
      </c>
      <c r="E749" s="12">
        <v>72</v>
      </c>
      <c r="F749" s="12">
        <v>97</v>
      </c>
      <c r="G749" s="12">
        <v>59</v>
      </c>
      <c r="H749" s="12">
        <v>28</v>
      </c>
      <c r="I749" s="12">
        <v>3</v>
      </c>
      <c r="J749" s="12">
        <v>7</v>
      </c>
      <c r="K749" s="12">
        <v>56</v>
      </c>
      <c r="L749" s="12">
        <v>35</v>
      </c>
      <c r="M749" s="12">
        <v>4</v>
      </c>
      <c r="N749" s="12">
        <v>26</v>
      </c>
      <c r="O749" s="12">
        <v>18</v>
      </c>
      <c r="P749" s="12">
        <v>6</v>
      </c>
      <c r="Q749" s="12">
        <v>3</v>
      </c>
      <c r="R749" s="12">
        <v>23</v>
      </c>
      <c r="S749" s="12">
        <v>1</v>
      </c>
      <c r="T749" s="19">
        <f>(F749+O749+L749)/(D749+O749+M749)</f>
        <v>0.45731707317073172</v>
      </c>
      <c r="U749" s="19">
        <f>(G749+H749*2+I749*3+J749*4)/D749</f>
        <v>0.49673202614379086</v>
      </c>
      <c r="V749" s="19">
        <f>T749+U749</f>
        <v>0.95404909931452253</v>
      </c>
      <c r="W749" s="19">
        <f>F749/D749</f>
        <v>0.31699346405228757</v>
      </c>
    </row>
    <row r="750" spans="1:24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9"/>
      <c r="U750" s="19"/>
      <c r="V750" s="19"/>
      <c r="W750" s="19"/>
    </row>
    <row r="751" spans="1:24" ht="15.75" x14ac:dyDescent="0.25">
      <c r="A751" s="9" t="s">
        <v>127</v>
      </c>
      <c r="B751" s="10" t="s">
        <v>0</v>
      </c>
      <c r="C751" s="10" t="s">
        <v>1</v>
      </c>
      <c r="D751" s="10" t="s">
        <v>2</v>
      </c>
      <c r="E751" s="10" t="s">
        <v>3</v>
      </c>
      <c r="F751" s="10" t="s">
        <v>4</v>
      </c>
      <c r="G751" s="10" t="s">
        <v>5</v>
      </c>
      <c r="H751" s="10" t="s">
        <v>6</v>
      </c>
      <c r="I751" s="10" t="s">
        <v>7</v>
      </c>
      <c r="J751" s="10" t="s">
        <v>8</v>
      </c>
      <c r="K751" s="10" t="s">
        <v>9</v>
      </c>
      <c r="L751" s="10" t="s">
        <v>10</v>
      </c>
      <c r="M751" s="10" t="s">
        <v>11</v>
      </c>
      <c r="N751" s="10" t="s">
        <v>12</v>
      </c>
      <c r="O751" s="10" t="s">
        <v>13</v>
      </c>
      <c r="P751" s="10" t="s">
        <v>14</v>
      </c>
      <c r="Q751" s="10" t="s">
        <v>15</v>
      </c>
      <c r="R751" s="10" t="s">
        <v>16</v>
      </c>
      <c r="S751" s="10" t="s">
        <v>17</v>
      </c>
      <c r="T751" s="19" t="s">
        <v>18</v>
      </c>
      <c r="U751" s="19" t="s">
        <v>19</v>
      </c>
      <c r="V751" s="19" t="s">
        <v>20</v>
      </c>
      <c r="W751" s="19" t="s">
        <v>21</v>
      </c>
      <c r="X751" s="17"/>
    </row>
    <row r="752" spans="1:24" x14ac:dyDescent="0.25">
      <c r="A752" s="7">
        <v>2006</v>
      </c>
      <c r="B752" s="7">
        <v>0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19">
        <v>0</v>
      </c>
      <c r="U752" s="19">
        <v>0</v>
      </c>
      <c r="V752" s="19">
        <v>0</v>
      </c>
      <c r="W752" s="19">
        <v>0</v>
      </c>
    </row>
    <row r="753" spans="1:24" x14ac:dyDescent="0.25">
      <c r="A753" s="7">
        <v>2007</v>
      </c>
      <c r="B753" s="7">
        <v>15</v>
      </c>
      <c r="C753" s="7">
        <v>53</v>
      </c>
      <c r="D753" s="7">
        <v>45</v>
      </c>
      <c r="E753" s="7">
        <v>10</v>
      </c>
      <c r="F753" s="7">
        <v>10</v>
      </c>
      <c r="G753" s="7">
        <v>8</v>
      </c>
      <c r="H753" s="7">
        <v>1</v>
      </c>
      <c r="I753" s="7">
        <v>0</v>
      </c>
      <c r="J753" s="7">
        <v>1</v>
      </c>
      <c r="K753" s="7">
        <v>7</v>
      </c>
      <c r="L753" s="7">
        <v>6</v>
      </c>
      <c r="M753" s="7">
        <v>0</v>
      </c>
      <c r="N753" s="7">
        <v>13</v>
      </c>
      <c r="O753" s="7">
        <v>2</v>
      </c>
      <c r="P753" s="7">
        <v>0</v>
      </c>
      <c r="Q753" s="7">
        <v>2</v>
      </c>
      <c r="R753" s="7">
        <v>1</v>
      </c>
      <c r="S753" s="7">
        <v>1</v>
      </c>
      <c r="T753" s="19">
        <f>(F753+O753+L753)/(D753+O753+M753)</f>
        <v>0.38297872340425532</v>
      </c>
      <c r="U753" s="19">
        <f>(G753+H753*2+I753*3+J753*4)/D753</f>
        <v>0.31111111111111112</v>
      </c>
      <c r="V753" s="19">
        <f>T753+U753</f>
        <v>0.69408983451536643</v>
      </c>
      <c r="W753" s="19">
        <f>F753/D753</f>
        <v>0.22222222222222221</v>
      </c>
      <c r="X753" s="18"/>
    </row>
    <row r="754" spans="1:24" x14ac:dyDescent="0.25">
      <c r="A754" s="10" t="s">
        <v>23</v>
      </c>
      <c r="B754" s="7">
        <v>15</v>
      </c>
      <c r="C754" s="7">
        <v>53</v>
      </c>
      <c r="D754" s="7">
        <v>45</v>
      </c>
      <c r="E754" s="7">
        <v>10</v>
      </c>
      <c r="F754" s="7">
        <v>10</v>
      </c>
      <c r="G754" s="7">
        <v>8</v>
      </c>
      <c r="H754" s="7">
        <v>1</v>
      </c>
      <c r="I754" s="7">
        <v>0</v>
      </c>
      <c r="J754" s="7">
        <v>1</v>
      </c>
      <c r="K754" s="7">
        <v>7</v>
      </c>
      <c r="L754" s="7">
        <v>6</v>
      </c>
      <c r="M754" s="7">
        <v>0</v>
      </c>
      <c r="N754" s="7">
        <v>13</v>
      </c>
      <c r="O754" s="7">
        <v>2</v>
      </c>
      <c r="P754" s="7">
        <v>0</v>
      </c>
      <c r="Q754" s="7">
        <v>2</v>
      </c>
      <c r="R754" s="7">
        <v>1</v>
      </c>
      <c r="S754" s="7">
        <v>1</v>
      </c>
      <c r="T754" s="19">
        <f>(F754+O754+L754)/(D754+O754+M754)</f>
        <v>0.38297872340425532</v>
      </c>
      <c r="U754" s="19">
        <f>(G754+H754*2+I754*3+J754*4)/D754</f>
        <v>0.31111111111111112</v>
      </c>
      <c r="V754" s="19">
        <f>T754+U754</f>
        <v>0.69408983451536643</v>
      </c>
      <c r="W754" s="19">
        <f>F754/D754</f>
        <v>0.22222222222222221</v>
      </c>
    </row>
    <row r="755" spans="1:24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9"/>
      <c r="U755" s="19"/>
      <c r="V755" s="19"/>
      <c r="W755" s="19"/>
    </row>
    <row r="756" spans="1:24" ht="15.75" x14ac:dyDescent="0.25">
      <c r="A756" s="9" t="s">
        <v>43</v>
      </c>
      <c r="B756" s="10" t="s">
        <v>0</v>
      </c>
      <c r="C756" s="10" t="s">
        <v>1</v>
      </c>
      <c r="D756" s="10" t="s">
        <v>2</v>
      </c>
      <c r="E756" s="10" t="s">
        <v>3</v>
      </c>
      <c r="F756" s="10" t="s">
        <v>4</v>
      </c>
      <c r="G756" s="10" t="s">
        <v>5</v>
      </c>
      <c r="H756" s="10" t="s">
        <v>6</v>
      </c>
      <c r="I756" s="10" t="s">
        <v>7</v>
      </c>
      <c r="J756" s="10" t="s">
        <v>8</v>
      </c>
      <c r="K756" s="10" t="s">
        <v>9</v>
      </c>
      <c r="L756" s="10" t="s">
        <v>10</v>
      </c>
      <c r="M756" s="10" t="s">
        <v>11</v>
      </c>
      <c r="N756" s="10" t="s">
        <v>12</v>
      </c>
      <c r="O756" s="10" t="s">
        <v>13</v>
      </c>
      <c r="P756" s="10" t="s">
        <v>14</v>
      </c>
      <c r="Q756" s="10" t="s">
        <v>15</v>
      </c>
      <c r="R756" s="10" t="s">
        <v>16</v>
      </c>
      <c r="S756" s="10" t="s">
        <v>17</v>
      </c>
      <c r="T756" s="19" t="s">
        <v>18</v>
      </c>
      <c r="U756" s="19" t="s">
        <v>19</v>
      </c>
      <c r="V756" s="19" t="s">
        <v>20</v>
      </c>
      <c r="W756" s="19" t="s">
        <v>21</v>
      </c>
    </row>
    <row r="757" spans="1:24" x14ac:dyDescent="0.25">
      <c r="A757" s="7">
        <v>2016</v>
      </c>
      <c r="B757" s="7">
        <v>1</v>
      </c>
      <c r="C757" s="7">
        <v>2</v>
      </c>
      <c r="D757" s="7">
        <v>1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1</v>
      </c>
      <c r="M757" s="7">
        <v>0</v>
      </c>
      <c r="N757" s="7">
        <v>1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19">
        <f>(F757+O757+L757)/(D757+O757+M757)</f>
        <v>1</v>
      </c>
      <c r="U757" s="19">
        <f>(G757+H757*2+I757*3+J757*4)/D757</f>
        <v>0</v>
      </c>
      <c r="V757" s="19">
        <f>T757+U757</f>
        <v>1</v>
      </c>
      <c r="W757" s="19">
        <f>F757/D757</f>
        <v>0</v>
      </c>
    </row>
    <row r="758" spans="1:24" x14ac:dyDescent="0.25">
      <c r="A758" s="10" t="s">
        <v>23</v>
      </c>
      <c r="B758" s="7">
        <v>1</v>
      </c>
      <c r="C758" s="7">
        <v>2</v>
      </c>
      <c r="D758" s="7">
        <v>1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1</v>
      </c>
      <c r="M758" s="7">
        <v>0</v>
      </c>
      <c r="N758" s="7">
        <v>1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19">
        <f>(F758+O758+L758)/(D758+O758+M758)</f>
        <v>1</v>
      </c>
      <c r="U758" s="19">
        <f>(G758+H758*2+I758*3+J758*4)/D758</f>
        <v>0</v>
      </c>
      <c r="V758" s="19">
        <f>T758+U758</f>
        <v>1</v>
      </c>
      <c r="W758" s="19">
        <f>F758/D758</f>
        <v>0</v>
      </c>
    </row>
    <row r="759" spans="1:24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9"/>
      <c r="U759" s="19"/>
      <c r="V759" s="19"/>
      <c r="W759" s="19"/>
    </row>
    <row r="760" spans="1:24" ht="15.75" x14ac:dyDescent="0.25">
      <c r="A760" s="9" t="s">
        <v>81</v>
      </c>
      <c r="B760" s="10" t="s">
        <v>0</v>
      </c>
      <c r="C760" s="10" t="s">
        <v>1</v>
      </c>
      <c r="D760" s="10" t="s">
        <v>2</v>
      </c>
      <c r="E760" s="10" t="s">
        <v>3</v>
      </c>
      <c r="F760" s="10" t="s">
        <v>4</v>
      </c>
      <c r="G760" s="10" t="s">
        <v>5</v>
      </c>
      <c r="H760" s="10" t="s">
        <v>6</v>
      </c>
      <c r="I760" s="10" t="s">
        <v>7</v>
      </c>
      <c r="J760" s="10" t="s">
        <v>8</v>
      </c>
      <c r="K760" s="10" t="s">
        <v>9</v>
      </c>
      <c r="L760" s="10" t="s">
        <v>10</v>
      </c>
      <c r="M760" s="10" t="s">
        <v>11</v>
      </c>
      <c r="N760" s="10" t="s">
        <v>12</v>
      </c>
      <c r="O760" s="10" t="s">
        <v>13</v>
      </c>
      <c r="P760" s="10" t="s">
        <v>14</v>
      </c>
      <c r="Q760" s="10" t="s">
        <v>15</v>
      </c>
      <c r="R760" s="10" t="s">
        <v>16</v>
      </c>
      <c r="S760" s="10" t="s">
        <v>17</v>
      </c>
      <c r="T760" s="19" t="s">
        <v>18</v>
      </c>
      <c r="U760" s="19" t="s">
        <v>19</v>
      </c>
      <c r="V760" s="19" t="s">
        <v>20</v>
      </c>
      <c r="W760" s="19" t="s">
        <v>21</v>
      </c>
    </row>
    <row r="761" spans="1:24" x14ac:dyDescent="0.25">
      <c r="A761" s="7">
        <v>2018</v>
      </c>
      <c r="B761" s="7">
        <v>1</v>
      </c>
      <c r="C761" s="7">
        <v>1</v>
      </c>
      <c r="D761" s="7">
        <v>1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1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19">
        <f>(F761+O761+L761)/(D761+O761+M761)</f>
        <v>0</v>
      </c>
      <c r="U761" s="19">
        <f>(G761+H761*2+I761*3+J761*4)/D761</f>
        <v>0</v>
      </c>
      <c r="V761" s="19">
        <f>T761+U761</f>
        <v>0</v>
      </c>
      <c r="W761" s="19">
        <f>F761/D761</f>
        <v>0</v>
      </c>
    </row>
    <row r="762" spans="1:24" x14ac:dyDescent="0.25">
      <c r="A762" s="10" t="s">
        <v>23</v>
      </c>
      <c r="B762" s="7">
        <v>1</v>
      </c>
      <c r="C762" s="7">
        <v>1</v>
      </c>
      <c r="D762" s="7">
        <v>1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1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19">
        <f>(F762+O762+L762)/(D762+O762+M762)</f>
        <v>0</v>
      </c>
      <c r="U762" s="19">
        <f>(G762+H762*2+I762*3+J762*4)/D762</f>
        <v>0</v>
      </c>
      <c r="V762" s="19">
        <f>T762+U762</f>
        <v>0</v>
      </c>
      <c r="W762" s="19">
        <f>F762/D762</f>
        <v>0</v>
      </c>
    </row>
    <row r="763" spans="1:24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9"/>
      <c r="U763" s="19"/>
      <c r="V763" s="19"/>
      <c r="W763" s="19"/>
    </row>
    <row r="764" spans="1:24" ht="15.75" x14ac:dyDescent="0.25">
      <c r="A764" s="9" t="s">
        <v>25</v>
      </c>
      <c r="B764" s="10" t="s">
        <v>0</v>
      </c>
      <c r="C764" s="10" t="s">
        <v>1</v>
      </c>
      <c r="D764" s="10" t="s">
        <v>2</v>
      </c>
      <c r="E764" s="10" t="s">
        <v>3</v>
      </c>
      <c r="F764" s="10" t="s">
        <v>4</v>
      </c>
      <c r="G764" s="10" t="s">
        <v>5</v>
      </c>
      <c r="H764" s="10" t="s">
        <v>6</v>
      </c>
      <c r="I764" s="10" t="s">
        <v>7</v>
      </c>
      <c r="J764" s="10" t="s">
        <v>8</v>
      </c>
      <c r="K764" s="10" t="s">
        <v>9</v>
      </c>
      <c r="L764" s="10" t="s">
        <v>10</v>
      </c>
      <c r="M764" s="10" t="s">
        <v>11</v>
      </c>
      <c r="N764" s="10" t="s">
        <v>12</v>
      </c>
      <c r="O764" s="10" t="s">
        <v>13</v>
      </c>
      <c r="P764" s="10" t="s">
        <v>14</v>
      </c>
      <c r="Q764" s="10" t="s">
        <v>15</v>
      </c>
      <c r="R764" s="10" t="s">
        <v>16</v>
      </c>
      <c r="S764" s="10" t="s">
        <v>17</v>
      </c>
      <c r="T764" s="19" t="s">
        <v>18</v>
      </c>
      <c r="U764" s="19" t="s">
        <v>19</v>
      </c>
      <c r="V764" s="19" t="s">
        <v>20</v>
      </c>
      <c r="W764" s="19" t="s">
        <v>21</v>
      </c>
    </row>
    <row r="765" spans="1:24" x14ac:dyDescent="0.25">
      <c r="A765" s="7">
        <v>2014</v>
      </c>
      <c r="B765" s="7">
        <v>4</v>
      </c>
      <c r="C765" s="7">
        <v>9</v>
      </c>
      <c r="D765" s="7">
        <v>6</v>
      </c>
      <c r="E765" s="7">
        <v>2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3</v>
      </c>
      <c r="M765" s="7">
        <v>0</v>
      </c>
      <c r="N765" s="7">
        <v>2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19">
        <f>(F765+O765+L765)/(D765+O765+M765)</f>
        <v>0.5</v>
      </c>
      <c r="U765" s="19">
        <f>(G765+H765*2+I765*3+J765*4)/D765</f>
        <v>0</v>
      </c>
      <c r="V765" s="19">
        <f>T765+U765</f>
        <v>0.5</v>
      </c>
      <c r="W765" s="19">
        <f>F765/D765</f>
        <v>0</v>
      </c>
    </row>
    <row r="766" spans="1:24" x14ac:dyDescent="0.25">
      <c r="A766" s="10" t="s">
        <v>23</v>
      </c>
      <c r="B766" s="7">
        <v>4</v>
      </c>
      <c r="C766" s="7">
        <v>9</v>
      </c>
      <c r="D766" s="7">
        <v>6</v>
      </c>
      <c r="E766" s="7">
        <v>2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3</v>
      </c>
      <c r="M766" s="7">
        <v>0</v>
      </c>
      <c r="N766" s="7">
        <v>2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19">
        <f>(F766+O766+L766)/(D766+O766+M766)</f>
        <v>0.5</v>
      </c>
      <c r="U766" s="19">
        <f>(G766+H766*2+I766*3+J766*4)/D766</f>
        <v>0</v>
      </c>
      <c r="V766" s="19">
        <f>T766+U766</f>
        <v>0.5</v>
      </c>
      <c r="W766" s="19">
        <f>F766/D766</f>
        <v>0</v>
      </c>
    </row>
    <row r="767" spans="1:24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9"/>
      <c r="U767" s="19"/>
      <c r="V767" s="19"/>
      <c r="W767" s="19"/>
    </row>
    <row r="768" spans="1:24" ht="15.75" x14ac:dyDescent="0.25">
      <c r="A768" s="9" t="s">
        <v>39</v>
      </c>
      <c r="B768" s="10" t="s">
        <v>0</v>
      </c>
      <c r="C768" s="10" t="s">
        <v>1</v>
      </c>
      <c r="D768" s="10" t="s">
        <v>2</v>
      </c>
      <c r="E768" s="10" t="s">
        <v>3</v>
      </c>
      <c r="F768" s="10" t="s">
        <v>4</v>
      </c>
      <c r="G768" s="10" t="s">
        <v>5</v>
      </c>
      <c r="H768" s="10" t="s">
        <v>6</v>
      </c>
      <c r="I768" s="10" t="s">
        <v>7</v>
      </c>
      <c r="J768" s="10" t="s">
        <v>8</v>
      </c>
      <c r="K768" s="10" t="s">
        <v>9</v>
      </c>
      <c r="L768" s="10" t="s">
        <v>10</v>
      </c>
      <c r="M768" s="10" t="s">
        <v>11</v>
      </c>
      <c r="N768" s="10" t="s">
        <v>12</v>
      </c>
      <c r="O768" s="10" t="s">
        <v>13</v>
      </c>
      <c r="P768" s="10" t="s">
        <v>14</v>
      </c>
      <c r="Q768" s="10" t="s">
        <v>15</v>
      </c>
      <c r="R768" s="10" t="s">
        <v>16</v>
      </c>
      <c r="S768" s="10" t="s">
        <v>17</v>
      </c>
      <c r="T768" s="19" t="s">
        <v>18</v>
      </c>
      <c r="U768" s="19" t="s">
        <v>19</v>
      </c>
      <c r="V768" s="19" t="s">
        <v>20</v>
      </c>
      <c r="W768" s="19" t="s">
        <v>21</v>
      </c>
    </row>
    <row r="769" spans="1:23" x14ac:dyDescent="0.25">
      <c r="A769" s="7">
        <v>2013</v>
      </c>
      <c r="B769" s="7">
        <v>21</v>
      </c>
      <c r="C769" s="7">
        <v>59</v>
      </c>
      <c r="D769" s="7">
        <v>51</v>
      </c>
      <c r="E769" s="7">
        <v>8</v>
      </c>
      <c r="F769" s="7">
        <v>9</v>
      </c>
      <c r="G769" s="7">
        <v>6</v>
      </c>
      <c r="H769" s="7">
        <v>3</v>
      </c>
      <c r="I769" s="7">
        <v>0</v>
      </c>
      <c r="J769" s="7">
        <v>0</v>
      </c>
      <c r="K769" s="7">
        <v>5</v>
      </c>
      <c r="L769" s="7">
        <v>8</v>
      </c>
      <c r="M769" s="7">
        <v>12</v>
      </c>
      <c r="N769" s="53">
        <v>0</v>
      </c>
      <c r="O769" s="7">
        <v>0</v>
      </c>
      <c r="P769" s="7">
        <v>3</v>
      </c>
      <c r="Q769" s="7">
        <v>4</v>
      </c>
      <c r="R769" s="7">
        <v>0</v>
      </c>
      <c r="S769" s="7">
        <v>0</v>
      </c>
      <c r="T769" s="19">
        <f>(F769+O769+L769)/(D769+O769+M769)</f>
        <v>0.26984126984126983</v>
      </c>
      <c r="U769" s="19">
        <f>(G769+H769*2+I769*3+J769*4)/D769</f>
        <v>0.23529411764705882</v>
      </c>
      <c r="V769" s="19">
        <f>T769+U769</f>
        <v>0.50513538748832865</v>
      </c>
      <c r="W769" s="19">
        <f>F769/D769</f>
        <v>0.17647058823529413</v>
      </c>
    </row>
    <row r="770" spans="1:23" x14ac:dyDescent="0.25">
      <c r="A770" s="7">
        <v>2014</v>
      </c>
      <c r="B770" s="7">
        <v>1</v>
      </c>
      <c r="C770" s="7">
        <v>2</v>
      </c>
      <c r="D770" s="7">
        <v>1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1</v>
      </c>
      <c r="M770" s="7">
        <v>0</v>
      </c>
      <c r="N770" s="7">
        <v>1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19">
        <f>(F770+O770+L770)/(D770+O770+M770)</f>
        <v>1</v>
      </c>
      <c r="U770" s="19">
        <f>(G770+H770*2+I770*3+J770*4)/D770</f>
        <v>0</v>
      </c>
      <c r="V770" s="19">
        <f>T770+U770</f>
        <v>1</v>
      </c>
      <c r="W770" s="19">
        <f>F770/D770</f>
        <v>0</v>
      </c>
    </row>
    <row r="771" spans="1:23" x14ac:dyDescent="0.25">
      <c r="A771" s="10" t="s">
        <v>23</v>
      </c>
      <c r="B771" s="7">
        <v>21</v>
      </c>
      <c r="C771" s="7">
        <v>59</v>
      </c>
      <c r="D771" s="7">
        <v>51</v>
      </c>
      <c r="E771" s="7">
        <v>8</v>
      </c>
      <c r="F771" s="7">
        <v>9</v>
      </c>
      <c r="G771" s="7">
        <v>6</v>
      </c>
      <c r="H771" s="7">
        <v>3</v>
      </c>
      <c r="I771" s="7">
        <v>0</v>
      </c>
      <c r="J771" s="7">
        <v>0</v>
      </c>
      <c r="K771" s="7">
        <v>5</v>
      </c>
      <c r="L771" s="7">
        <v>8</v>
      </c>
      <c r="M771" s="7">
        <v>12</v>
      </c>
      <c r="N771" s="7">
        <v>0</v>
      </c>
      <c r="O771" s="7">
        <v>0</v>
      </c>
      <c r="P771" s="7">
        <v>3</v>
      </c>
      <c r="Q771" s="7">
        <v>4</v>
      </c>
      <c r="R771" s="7">
        <v>0</v>
      </c>
      <c r="S771" s="7">
        <v>0</v>
      </c>
      <c r="T771" s="19">
        <f>(F771+O771+L771)/(D771+O771+M771)</f>
        <v>0.26984126984126983</v>
      </c>
      <c r="U771" s="19">
        <f>(G771+H771*2+I771*3+J771*4)/D771</f>
        <v>0.23529411764705882</v>
      </c>
      <c r="V771" s="19">
        <f>T771+U771</f>
        <v>0.50513538748832865</v>
      </c>
      <c r="W771" s="19">
        <f>F771/D771</f>
        <v>0.17647058823529413</v>
      </c>
    </row>
    <row r="772" spans="1:23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9"/>
      <c r="U772" s="19"/>
      <c r="V772" s="19"/>
      <c r="W772" s="19"/>
    </row>
    <row r="773" spans="1:23" ht="15.75" x14ac:dyDescent="0.25">
      <c r="A773" s="9" t="s">
        <v>61</v>
      </c>
      <c r="B773" s="10" t="s">
        <v>0</v>
      </c>
      <c r="C773" s="10" t="s">
        <v>1</v>
      </c>
      <c r="D773" s="10" t="s">
        <v>2</v>
      </c>
      <c r="E773" s="10" t="s">
        <v>3</v>
      </c>
      <c r="F773" s="10" t="s">
        <v>4</v>
      </c>
      <c r="G773" s="10" t="s">
        <v>5</v>
      </c>
      <c r="H773" s="10" t="s">
        <v>6</v>
      </c>
      <c r="I773" s="10" t="s">
        <v>7</v>
      </c>
      <c r="J773" s="10" t="s">
        <v>8</v>
      </c>
      <c r="K773" s="10" t="s">
        <v>9</v>
      </c>
      <c r="L773" s="10" t="s">
        <v>10</v>
      </c>
      <c r="M773" s="10" t="s">
        <v>11</v>
      </c>
      <c r="N773" s="10" t="s">
        <v>12</v>
      </c>
      <c r="O773" s="10" t="s">
        <v>13</v>
      </c>
      <c r="P773" s="10" t="s">
        <v>14</v>
      </c>
      <c r="Q773" s="10" t="s">
        <v>15</v>
      </c>
      <c r="R773" s="10" t="s">
        <v>16</v>
      </c>
      <c r="S773" s="10" t="s">
        <v>17</v>
      </c>
      <c r="T773" s="19" t="s">
        <v>18</v>
      </c>
      <c r="U773" s="19" t="s">
        <v>19</v>
      </c>
      <c r="V773" s="19" t="s">
        <v>20</v>
      </c>
      <c r="W773" s="19" t="s">
        <v>21</v>
      </c>
    </row>
    <row r="774" spans="1:23" x14ac:dyDescent="0.25">
      <c r="A774" s="7">
        <v>2017</v>
      </c>
      <c r="B774" s="10">
        <v>1</v>
      </c>
      <c r="C774" s="10">
        <v>3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1</v>
      </c>
      <c r="L774" s="10">
        <v>2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9">
        <v>0</v>
      </c>
      <c r="U774" s="19">
        <v>0</v>
      </c>
      <c r="V774" s="19">
        <v>0</v>
      </c>
      <c r="W774" s="19">
        <v>0</v>
      </c>
    </row>
    <row r="775" spans="1:23" x14ac:dyDescent="0.25">
      <c r="A775" s="10" t="s">
        <v>23</v>
      </c>
      <c r="B775" s="7">
        <v>1</v>
      </c>
      <c r="C775" s="7">
        <v>3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1</v>
      </c>
      <c r="L775" s="7">
        <v>2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19">
        <v>0</v>
      </c>
      <c r="U775" s="19">
        <v>0</v>
      </c>
      <c r="V775" s="19">
        <v>0</v>
      </c>
      <c r="W775" s="19">
        <v>0</v>
      </c>
    </row>
    <row r="776" spans="1:23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9"/>
      <c r="U776" s="19"/>
      <c r="V776" s="19"/>
      <c r="W776" s="19"/>
    </row>
    <row r="777" spans="1:23" ht="15.75" x14ac:dyDescent="0.25">
      <c r="A777" s="9" t="s">
        <v>233</v>
      </c>
      <c r="B777" s="10" t="s">
        <v>0</v>
      </c>
      <c r="C777" s="10" t="s">
        <v>1</v>
      </c>
      <c r="D777" s="10" t="s">
        <v>2</v>
      </c>
      <c r="E777" s="10" t="s">
        <v>3</v>
      </c>
      <c r="F777" s="10" t="s">
        <v>4</v>
      </c>
      <c r="G777" s="10" t="s">
        <v>5</v>
      </c>
      <c r="H777" s="10" t="s">
        <v>6</v>
      </c>
      <c r="I777" s="10" t="s">
        <v>7</v>
      </c>
      <c r="J777" s="10" t="s">
        <v>8</v>
      </c>
      <c r="K777" s="10" t="s">
        <v>9</v>
      </c>
      <c r="L777" s="10" t="s">
        <v>10</v>
      </c>
      <c r="M777" s="10" t="s">
        <v>11</v>
      </c>
      <c r="N777" s="10" t="s">
        <v>12</v>
      </c>
      <c r="O777" s="10" t="s">
        <v>13</v>
      </c>
      <c r="P777" s="10" t="s">
        <v>14</v>
      </c>
      <c r="Q777" s="10" t="s">
        <v>15</v>
      </c>
      <c r="R777" s="10" t="s">
        <v>16</v>
      </c>
      <c r="S777" s="10" t="s">
        <v>17</v>
      </c>
      <c r="T777" s="19" t="s">
        <v>18</v>
      </c>
      <c r="U777" s="19" t="s">
        <v>19</v>
      </c>
      <c r="V777" s="19" t="s">
        <v>20</v>
      </c>
      <c r="W777" s="19" t="s">
        <v>21</v>
      </c>
    </row>
    <row r="778" spans="1:23" x14ac:dyDescent="0.25">
      <c r="A778" s="7">
        <v>2022</v>
      </c>
      <c r="B778" s="12">
        <v>14</v>
      </c>
      <c r="C778" s="12">
        <v>40</v>
      </c>
      <c r="D778" s="12">
        <v>35</v>
      </c>
      <c r="E778" s="12">
        <f>6+2</f>
        <v>8</v>
      </c>
      <c r="F778" s="12">
        <f>7+3</f>
        <v>10</v>
      </c>
      <c r="G778" s="12">
        <f>6+3</f>
        <v>9</v>
      </c>
      <c r="H778" s="12">
        <v>1</v>
      </c>
      <c r="I778" s="12">
        <v>0</v>
      </c>
      <c r="J778" s="12">
        <v>0</v>
      </c>
      <c r="K778" s="12">
        <f>5+1</f>
        <v>6</v>
      </c>
      <c r="L778" s="12">
        <f>2+1</f>
        <v>3</v>
      </c>
      <c r="M778" s="12">
        <v>0</v>
      </c>
      <c r="N778" s="12">
        <v>11</v>
      </c>
      <c r="O778" s="12">
        <v>1</v>
      </c>
      <c r="P778" s="12">
        <v>2</v>
      </c>
      <c r="Q778" s="12">
        <v>1</v>
      </c>
      <c r="R778" s="12">
        <v>0</v>
      </c>
      <c r="S778" s="12">
        <v>1</v>
      </c>
      <c r="T778" s="19">
        <f>(F778+O778+L778)/(D778+O778+M778)</f>
        <v>0.3888888888888889</v>
      </c>
      <c r="U778" s="19">
        <f>(G778+H778*2+I778*3+J778*4)/D778</f>
        <v>0.31428571428571428</v>
      </c>
      <c r="V778" s="19">
        <f>T778+U778</f>
        <v>0.70317460317460312</v>
      </c>
      <c r="W778" s="19">
        <f>F778/D778</f>
        <v>0.2857142857142857</v>
      </c>
    </row>
    <row r="779" spans="1:23" x14ac:dyDescent="0.25">
      <c r="A779" s="7">
        <v>2023</v>
      </c>
      <c r="B779" s="7">
        <v>1</v>
      </c>
      <c r="C779" s="7">
        <v>2</v>
      </c>
      <c r="D779" s="7">
        <v>2</v>
      </c>
      <c r="E779" s="7">
        <v>1</v>
      </c>
      <c r="F779" s="7">
        <v>1</v>
      </c>
      <c r="G779" s="7">
        <v>1</v>
      </c>
      <c r="H779" s="7">
        <v>0</v>
      </c>
      <c r="I779" s="7">
        <v>0</v>
      </c>
      <c r="J779" s="7">
        <v>0</v>
      </c>
      <c r="K779" s="7">
        <v>1</v>
      </c>
      <c r="L779" s="7">
        <v>0</v>
      </c>
      <c r="M779" s="7">
        <v>0</v>
      </c>
      <c r="N779" s="7">
        <v>1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19">
        <f>(F779+O779+L779)/(D779+O779+M779)</f>
        <v>0.5</v>
      </c>
      <c r="U779" s="19">
        <f>(G779+H779*2+I779*3+J779*4)/D779</f>
        <v>0.5</v>
      </c>
      <c r="V779" s="19">
        <f>T779+U779</f>
        <v>1</v>
      </c>
      <c r="W779" s="19">
        <f>F779/D779</f>
        <v>0.5</v>
      </c>
    </row>
    <row r="780" spans="1:23" x14ac:dyDescent="0.25">
      <c r="A780" s="10" t="s">
        <v>23</v>
      </c>
      <c r="B780" s="12">
        <v>15</v>
      </c>
      <c r="C780" s="12">
        <v>42</v>
      </c>
      <c r="D780" s="12">
        <v>37</v>
      </c>
      <c r="E780" s="12">
        <v>9</v>
      </c>
      <c r="F780" s="12">
        <v>11</v>
      </c>
      <c r="G780" s="12">
        <v>10</v>
      </c>
      <c r="H780" s="12">
        <v>1</v>
      </c>
      <c r="I780" s="12">
        <v>0</v>
      </c>
      <c r="J780" s="12">
        <v>0</v>
      </c>
      <c r="K780" s="12">
        <v>7</v>
      </c>
      <c r="L780" s="12">
        <v>3</v>
      </c>
      <c r="M780" s="12">
        <v>0</v>
      </c>
      <c r="N780" s="12">
        <v>12</v>
      </c>
      <c r="O780" s="12">
        <v>1</v>
      </c>
      <c r="P780" s="12">
        <v>2</v>
      </c>
      <c r="Q780" s="12">
        <v>1</v>
      </c>
      <c r="R780" s="12">
        <v>0</v>
      </c>
      <c r="S780" s="12">
        <v>1</v>
      </c>
      <c r="T780" s="19">
        <f>(F780+O780+L780)/(D780+O780+M780)</f>
        <v>0.39473684210526316</v>
      </c>
      <c r="U780" s="19">
        <f>(G780+H780*2+I780*3+J780*4)/D780</f>
        <v>0.32432432432432434</v>
      </c>
      <c r="V780" s="19">
        <f>T780+U780</f>
        <v>0.71906116642958751</v>
      </c>
      <c r="W780" s="19">
        <f>F780/D780</f>
        <v>0.29729729729729731</v>
      </c>
    </row>
    <row r="781" spans="1:23" x14ac:dyDescent="0.25">
      <c r="A781" s="10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19"/>
      <c r="U781" s="19"/>
      <c r="V781" s="19"/>
      <c r="W781" s="19"/>
    </row>
    <row r="782" spans="1:23" ht="15.75" x14ac:dyDescent="0.25">
      <c r="A782" s="9" t="s">
        <v>108</v>
      </c>
      <c r="B782" s="10" t="s">
        <v>0</v>
      </c>
      <c r="C782" s="10" t="s">
        <v>1</v>
      </c>
      <c r="D782" s="10" t="s">
        <v>2</v>
      </c>
      <c r="E782" s="10" t="s">
        <v>3</v>
      </c>
      <c r="F782" s="10" t="s">
        <v>4</v>
      </c>
      <c r="G782" s="10" t="s">
        <v>5</v>
      </c>
      <c r="H782" s="10" t="s">
        <v>6</v>
      </c>
      <c r="I782" s="10" t="s">
        <v>7</v>
      </c>
      <c r="J782" s="10" t="s">
        <v>8</v>
      </c>
      <c r="K782" s="10" t="s">
        <v>9</v>
      </c>
      <c r="L782" s="10" t="s">
        <v>10</v>
      </c>
      <c r="M782" s="10" t="s">
        <v>11</v>
      </c>
      <c r="N782" s="10" t="s">
        <v>12</v>
      </c>
      <c r="O782" s="10" t="s">
        <v>13</v>
      </c>
      <c r="P782" s="10" t="s">
        <v>14</v>
      </c>
      <c r="Q782" s="10" t="s">
        <v>15</v>
      </c>
      <c r="R782" s="10" t="s">
        <v>16</v>
      </c>
      <c r="S782" s="10" t="s">
        <v>17</v>
      </c>
      <c r="T782" s="19" t="s">
        <v>18</v>
      </c>
      <c r="U782" s="19" t="s">
        <v>19</v>
      </c>
      <c r="V782" s="19" t="s">
        <v>20</v>
      </c>
      <c r="W782" s="19" t="s">
        <v>21</v>
      </c>
    </row>
    <row r="783" spans="1:23" x14ac:dyDescent="0.25">
      <c r="A783" s="7">
        <v>2009</v>
      </c>
      <c r="B783" s="7">
        <v>4</v>
      </c>
      <c r="C783" s="7">
        <v>4</v>
      </c>
      <c r="D783" s="7">
        <v>3</v>
      </c>
      <c r="E783" s="7">
        <v>0</v>
      </c>
      <c r="F783" s="7">
        <v>1</v>
      </c>
      <c r="G783" s="7">
        <v>1</v>
      </c>
      <c r="H783" s="7">
        <v>0</v>
      </c>
      <c r="I783" s="7">
        <v>0</v>
      </c>
      <c r="J783" s="7">
        <v>0</v>
      </c>
      <c r="K783" s="7">
        <v>2</v>
      </c>
      <c r="L783" s="7">
        <v>0</v>
      </c>
      <c r="M783" s="7">
        <v>1</v>
      </c>
      <c r="N783" s="7">
        <v>1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19">
        <f>(F783+O783+L783)/(D783+O783+M783)</f>
        <v>0.25</v>
      </c>
      <c r="U783" s="19">
        <f>(G783+H783*2+I783*3+J783*4)/D783</f>
        <v>0.33333333333333331</v>
      </c>
      <c r="V783" s="19">
        <f>T783+U783</f>
        <v>0.58333333333333326</v>
      </c>
      <c r="W783" s="19">
        <f>F783/D783</f>
        <v>0.33333333333333331</v>
      </c>
    </row>
    <row r="784" spans="1:23" x14ac:dyDescent="0.25">
      <c r="A784" s="10" t="s">
        <v>23</v>
      </c>
      <c r="B784" s="7">
        <v>4</v>
      </c>
      <c r="C784" s="7">
        <v>4</v>
      </c>
      <c r="D784" s="7">
        <v>3</v>
      </c>
      <c r="E784" s="7">
        <v>0</v>
      </c>
      <c r="F784" s="7">
        <v>1</v>
      </c>
      <c r="G784" s="7">
        <v>1</v>
      </c>
      <c r="H784" s="7">
        <v>0</v>
      </c>
      <c r="I784" s="7">
        <v>0</v>
      </c>
      <c r="J784" s="7">
        <v>0</v>
      </c>
      <c r="K784" s="7">
        <v>2</v>
      </c>
      <c r="L784" s="7">
        <v>0</v>
      </c>
      <c r="M784" s="7">
        <v>1</v>
      </c>
      <c r="N784" s="7">
        <v>1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19">
        <v>0.25</v>
      </c>
      <c r="U784" s="19">
        <v>0.33333333333333331</v>
      </c>
      <c r="V784" s="19">
        <v>0.58333333333333326</v>
      </c>
      <c r="W784" s="19">
        <v>0.33333333333333331</v>
      </c>
    </row>
    <row r="785" spans="1:23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9"/>
      <c r="U785" s="19"/>
      <c r="V785" s="19"/>
      <c r="W785" s="19"/>
    </row>
    <row r="786" spans="1:23" ht="15.75" x14ac:dyDescent="0.25">
      <c r="A786" s="9" t="s">
        <v>159</v>
      </c>
      <c r="B786" s="10" t="s">
        <v>0</v>
      </c>
      <c r="C786" s="10" t="s">
        <v>1</v>
      </c>
      <c r="D786" s="10" t="s">
        <v>2</v>
      </c>
      <c r="E786" s="10" t="s">
        <v>3</v>
      </c>
      <c r="F786" s="10" t="s">
        <v>4</v>
      </c>
      <c r="G786" s="10" t="s">
        <v>5</v>
      </c>
      <c r="H786" s="10" t="s">
        <v>6</v>
      </c>
      <c r="I786" s="10" t="s">
        <v>7</v>
      </c>
      <c r="J786" s="10" t="s">
        <v>8</v>
      </c>
      <c r="K786" s="10" t="s">
        <v>9</v>
      </c>
      <c r="L786" s="10" t="s">
        <v>10</v>
      </c>
      <c r="M786" s="10" t="s">
        <v>11</v>
      </c>
      <c r="N786" s="10" t="s">
        <v>12</v>
      </c>
      <c r="O786" s="10" t="s">
        <v>13</v>
      </c>
      <c r="P786" s="10" t="s">
        <v>14</v>
      </c>
      <c r="Q786" s="10" t="s">
        <v>15</v>
      </c>
      <c r="R786" s="10" t="s">
        <v>16</v>
      </c>
      <c r="S786" s="10" t="s">
        <v>17</v>
      </c>
      <c r="T786" s="19" t="s">
        <v>18</v>
      </c>
      <c r="U786" s="19" t="s">
        <v>19</v>
      </c>
      <c r="V786" s="19" t="s">
        <v>20</v>
      </c>
      <c r="W786" s="19" t="s">
        <v>21</v>
      </c>
    </row>
    <row r="787" spans="1:23" x14ac:dyDescent="0.25">
      <c r="A787" s="7">
        <v>2009</v>
      </c>
      <c r="B787" s="7">
        <v>0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19">
        <v>0</v>
      </c>
      <c r="U787" s="19">
        <v>0</v>
      </c>
      <c r="V787" s="19">
        <v>0</v>
      </c>
      <c r="W787" s="19">
        <v>0</v>
      </c>
    </row>
    <row r="788" spans="1:23" x14ac:dyDescent="0.25">
      <c r="A788" s="7">
        <v>2010</v>
      </c>
      <c r="B788" s="7">
        <v>0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19">
        <v>0</v>
      </c>
      <c r="U788" s="19">
        <v>0</v>
      </c>
      <c r="V788" s="19">
        <v>0</v>
      </c>
      <c r="W788" s="19">
        <v>0</v>
      </c>
    </row>
    <row r="789" spans="1:23" x14ac:dyDescent="0.25">
      <c r="A789" s="7">
        <v>2011</v>
      </c>
      <c r="B789" s="7">
        <v>3</v>
      </c>
      <c r="C789" s="7">
        <v>9</v>
      </c>
      <c r="D789" s="7">
        <v>8</v>
      </c>
      <c r="E789" s="7">
        <v>2</v>
      </c>
      <c r="F789" s="7">
        <v>2</v>
      </c>
      <c r="G789" s="7">
        <v>2</v>
      </c>
      <c r="H789" s="7">
        <v>0</v>
      </c>
      <c r="I789" s="7">
        <v>0</v>
      </c>
      <c r="J789" s="7">
        <v>0</v>
      </c>
      <c r="K789" s="7">
        <v>1</v>
      </c>
      <c r="L789" s="7">
        <v>1</v>
      </c>
      <c r="M789" s="7">
        <v>0</v>
      </c>
      <c r="N789" s="7">
        <v>3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19">
        <f>(F789+O789+L789)/(D789+O789+M789)</f>
        <v>0.375</v>
      </c>
      <c r="U789" s="19">
        <f>(G789+H789*2+I789*3+J789*4)/D789</f>
        <v>0.25</v>
      </c>
      <c r="V789" s="19">
        <f>T789+U789</f>
        <v>0.625</v>
      </c>
      <c r="W789" s="19">
        <f>F789/D789</f>
        <v>0.25</v>
      </c>
    </row>
    <row r="790" spans="1:23" x14ac:dyDescent="0.25">
      <c r="A790" s="10" t="s">
        <v>23</v>
      </c>
      <c r="B790" s="7">
        <v>3</v>
      </c>
      <c r="C790" s="7">
        <v>9</v>
      </c>
      <c r="D790" s="7">
        <v>8</v>
      </c>
      <c r="E790" s="7">
        <v>2</v>
      </c>
      <c r="F790" s="7">
        <v>2</v>
      </c>
      <c r="G790" s="7">
        <v>2</v>
      </c>
      <c r="H790" s="7">
        <v>0</v>
      </c>
      <c r="I790" s="7">
        <v>0</v>
      </c>
      <c r="J790" s="7">
        <v>0</v>
      </c>
      <c r="K790" s="7">
        <v>1</v>
      </c>
      <c r="L790" s="7">
        <v>1</v>
      </c>
      <c r="M790" s="7">
        <v>0</v>
      </c>
      <c r="N790" s="7">
        <v>3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19">
        <f>(F790+O790+L790)/(D790+O790+M790)</f>
        <v>0.375</v>
      </c>
      <c r="U790" s="19">
        <f>(G790+H790*2+I790*3+J790*4)/D790</f>
        <v>0.25</v>
      </c>
      <c r="V790" s="19">
        <f>T790+U790</f>
        <v>0.625</v>
      </c>
      <c r="W790" s="19">
        <f>F790/D790</f>
        <v>0.25</v>
      </c>
    </row>
    <row r="791" spans="1:23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9"/>
      <c r="U791" s="19"/>
      <c r="V791" s="19"/>
      <c r="W791" s="19"/>
    </row>
    <row r="792" spans="1:23" ht="15.75" x14ac:dyDescent="0.25">
      <c r="A792" s="9" t="s">
        <v>166</v>
      </c>
      <c r="B792" s="10" t="s">
        <v>0</v>
      </c>
      <c r="C792" s="10" t="s">
        <v>1</v>
      </c>
      <c r="D792" s="10" t="s">
        <v>2</v>
      </c>
      <c r="E792" s="10" t="s">
        <v>3</v>
      </c>
      <c r="F792" s="10" t="s">
        <v>4</v>
      </c>
      <c r="G792" s="10" t="s">
        <v>5</v>
      </c>
      <c r="H792" s="10" t="s">
        <v>6</v>
      </c>
      <c r="I792" s="10" t="s">
        <v>7</v>
      </c>
      <c r="J792" s="10" t="s">
        <v>8</v>
      </c>
      <c r="K792" s="10" t="s">
        <v>9</v>
      </c>
      <c r="L792" s="10" t="s">
        <v>10</v>
      </c>
      <c r="M792" s="10" t="s">
        <v>11</v>
      </c>
      <c r="N792" s="10" t="s">
        <v>12</v>
      </c>
      <c r="O792" s="10" t="s">
        <v>13</v>
      </c>
      <c r="P792" s="10" t="s">
        <v>14</v>
      </c>
      <c r="Q792" s="10" t="s">
        <v>15</v>
      </c>
      <c r="R792" s="10" t="s">
        <v>16</v>
      </c>
      <c r="S792" s="10" t="s">
        <v>17</v>
      </c>
      <c r="T792" s="19" t="s">
        <v>18</v>
      </c>
      <c r="U792" s="19" t="s">
        <v>19</v>
      </c>
      <c r="V792" s="19" t="s">
        <v>20</v>
      </c>
      <c r="W792" s="19" t="s">
        <v>21</v>
      </c>
    </row>
    <row r="793" spans="1:23" x14ac:dyDescent="0.25">
      <c r="A793" s="7">
        <v>2004</v>
      </c>
      <c r="B793" s="7">
        <v>13</v>
      </c>
      <c r="C793" s="7">
        <v>15</v>
      </c>
      <c r="D793" s="7">
        <v>15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19">
        <f>(F793+O793+L793)/(D793+O793+M793)</f>
        <v>0</v>
      </c>
      <c r="U793" s="19">
        <f>(G793+H793*2+I793*3+J793*4)/D793</f>
        <v>0</v>
      </c>
      <c r="V793" s="19">
        <f>T793+U793</f>
        <v>0</v>
      </c>
      <c r="W793" s="19">
        <f>F793/D793</f>
        <v>0</v>
      </c>
    </row>
    <row r="794" spans="1:23" x14ac:dyDescent="0.25">
      <c r="A794" s="10" t="s">
        <v>23</v>
      </c>
      <c r="B794" s="7">
        <v>13</v>
      </c>
      <c r="C794" s="7">
        <v>15</v>
      </c>
      <c r="D794" s="7">
        <v>15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19">
        <f>(F794+O794+L794)/(D794+O794+M794)</f>
        <v>0</v>
      </c>
      <c r="U794" s="19">
        <f>(G794+H794*2+I794*3+J794*4)/D794</f>
        <v>0</v>
      </c>
      <c r="V794" s="19">
        <f>T794+U794</f>
        <v>0</v>
      </c>
      <c r="W794" s="19">
        <f>F794/D794</f>
        <v>0</v>
      </c>
    </row>
    <row r="795" spans="1:23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9"/>
      <c r="U795" s="19"/>
      <c r="V795" s="19"/>
      <c r="W795" s="19"/>
    </row>
    <row r="796" spans="1:23" ht="15.75" x14ac:dyDescent="0.25">
      <c r="A796" s="9" t="s">
        <v>139</v>
      </c>
      <c r="B796" s="10" t="s">
        <v>0</v>
      </c>
      <c r="C796" s="10" t="s">
        <v>1</v>
      </c>
      <c r="D796" s="10" t="s">
        <v>2</v>
      </c>
      <c r="E796" s="10" t="s">
        <v>3</v>
      </c>
      <c r="F796" s="10" t="s">
        <v>4</v>
      </c>
      <c r="G796" s="10" t="s">
        <v>5</v>
      </c>
      <c r="H796" s="10" t="s">
        <v>6</v>
      </c>
      <c r="I796" s="10" t="s">
        <v>7</v>
      </c>
      <c r="J796" s="10" t="s">
        <v>8</v>
      </c>
      <c r="K796" s="10" t="s">
        <v>9</v>
      </c>
      <c r="L796" s="10" t="s">
        <v>10</v>
      </c>
      <c r="M796" s="10" t="s">
        <v>11</v>
      </c>
      <c r="N796" s="10" t="s">
        <v>12</v>
      </c>
      <c r="O796" s="10" t="s">
        <v>13</v>
      </c>
      <c r="P796" s="10" t="s">
        <v>14</v>
      </c>
      <c r="Q796" s="10" t="s">
        <v>15</v>
      </c>
      <c r="R796" s="10" t="s">
        <v>16</v>
      </c>
      <c r="S796" s="10" t="s">
        <v>17</v>
      </c>
      <c r="T796" s="19" t="s">
        <v>18</v>
      </c>
      <c r="U796" s="19" t="s">
        <v>19</v>
      </c>
      <c r="V796" s="19" t="s">
        <v>20</v>
      </c>
      <c r="W796" s="19" t="s">
        <v>21</v>
      </c>
    </row>
    <row r="797" spans="1:23" x14ac:dyDescent="0.25">
      <c r="A797" s="7">
        <v>2016</v>
      </c>
      <c r="B797" s="7">
        <v>35</v>
      </c>
      <c r="C797" s="7">
        <v>126</v>
      </c>
      <c r="D797" s="7">
        <v>111</v>
      </c>
      <c r="E797" s="53">
        <v>26</v>
      </c>
      <c r="F797" s="7">
        <v>26</v>
      </c>
      <c r="G797" s="7">
        <v>10</v>
      </c>
      <c r="H797" s="7">
        <v>10</v>
      </c>
      <c r="I797" s="7">
        <v>1</v>
      </c>
      <c r="J797" s="7">
        <v>5</v>
      </c>
      <c r="K797" s="7">
        <v>19</v>
      </c>
      <c r="L797" s="7">
        <v>8</v>
      </c>
      <c r="M797" s="7">
        <v>0</v>
      </c>
      <c r="N797" s="7">
        <v>21</v>
      </c>
      <c r="O797" s="53">
        <v>7</v>
      </c>
      <c r="P797" s="7">
        <v>0</v>
      </c>
      <c r="Q797" s="7">
        <v>0</v>
      </c>
      <c r="R797" s="7">
        <v>10</v>
      </c>
      <c r="S797" s="7">
        <v>0</v>
      </c>
      <c r="T797" s="19">
        <f t="shared" ref="T797:T803" si="84">(F797+O797+L797)/(D797+O797+M797)</f>
        <v>0.34745762711864409</v>
      </c>
      <c r="U797" s="19">
        <f t="shared" ref="U797:U803" si="85">(G797+H797*2+I797*3+J797*4)/D797</f>
        <v>0.47747747747747749</v>
      </c>
      <c r="V797" s="19">
        <f t="shared" ref="V797:V803" si="86">T797+U797</f>
        <v>0.82493510459612152</v>
      </c>
      <c r="W797" s="19">
        <f t="shared" ref="W797:W803" si="87">F797/D797</f>
        <v>0.23423423423423423</v>
      </c>
    </row>
    <row r="798" spans="1:23" x14ac:dyDescent="0.25">
      <c r="A798" s="7">
        <v>2017</v>
      </c>
      <c r="B798" s="7">
        <v>29</v>
      </c>
      <c r="C798" s="7">
        <v>112</v>
      </c>
      <c r="D798" s="7">
        <v>102</v>
      </c>
      <c r="E798" s="7">
        <v>17</v>
      </c>
      <c r="F798" s="7">
        <v>28</v>
      </c>
      <c r="G798" s="7">
        <v>19</v>
      </c>
      <c r="H798" s="7">
        <v>6</v>
      </c>
      <c r="I798" s="53">
        <v>1</v>
      </c>
      <c r="J798" s="7">
        <v>2</v>
      </c>
      <c r="K798" s="7">
        <v>17</v>
      </c>
      <c r="L798" s="7">
        <v>6</v>
      </c>
      <c r="M798" s="7">
        <v>0</v>
      </c>
      <c r="N798" s="7">
        <v>23</v>
      </c>
      <c r="O798" s="7">
        <v>4</v>
      </c>
      <c r="P798" s="7">
        <v>1</v>
      </c>
      <c r="Q798" s="7">
        <v>3</v>
      </c>
      <c r="R798" s="7">
        <v>8</v>
      </c>
      <c r="S798" s="7">
        <v>0</v>
      </c>
      <c r="T798" s="19">
        <f t="shared" si="84"/>
        <v>0.35849056603773582</v>
      </c>
      <c r="U798" s="19">
        <f t="shared" si="85"/>
        <v>0.41176470588235292</v>
      </c>
      <c r="V798" s="19">
        <f t="shared" si="86"/>
        <v>0.7702552719200888</v>
      </c>
      <c r="W798" s="19">
        <f t="shared" si="87"/>
        <v>0.27450980392156865</v>
      </c>
    </row>
    <row r="799" spans="1:23" x14ac:dyDescent="0.25">
      <c r="A799" s="7">
        <v>2018</v>
      </c>
      <c r="B799" s="7">
        <v>43</v>
      </c>
      <c r="C799" s="7">
        <v>157</v>
      </c>
      <c r="D799" s="7">
        <v>127</v>
      </c>
      <c r="E799" s="7">
        <v>30</v>
      </c>
      <c r="F799" s="7">
        <v>37</v>
      </c>
      <c r="G799" s="7">
        <v>24</v>
      </c>
      <c r="H799" s="53">
        <v>13</v>
      </c>
      <c r="I799" s="7">
        <v>0</v>
      </c>
      <c r="J799" s="7">
        <v>0</v>
      </c>
      <c r="K799" s="7">
        <v>21</v>
      </c>
      <c r="L799" s="53">
        <v>26</v>
      </c>
      <c r="M799" s="7">
        <v>1</v>
      </c>
      <c r="N799" s="7">
        <v>32</v>
      </c>
      <c r="O799" s="7">
        <v>2</v>
      </c>
      <c r="P799" s="7">
        <v>4</v>
      </c>
      <c r="Q799" s="7">
        <v>2</v>
      </c>
      <c r="R799" s="7">
        <v>7</v>
      </c>
      <c r="S799" s="7">
        <v>1</v>
      </c>
      <c r="T799" s="19">
        <f t="shared" si="84"/>
        <v>0.5</v>
      </c>
      <c r="U799" s="19">
        <f t="shared" si="85"/>
        <v>0.39370078740157483</v>
      </c>
      <c r="V799" s="19">
        <f t="shared" si="86"/>
        <v>0.89370078740157477</v>
      </c>
      <c r="W799" s="19">
        <f t="shared" si="87"/>
        <v>0.29133858267716534</v>
      </c>
    </row>
    <row r="800" spans="1:23" x14ac:dyDescent="0.25">
      <c r="A800" s="7">
        <v>2019</v>
      </c>
      <c r="B800" s="60">
        <v>49</v>
      </c>
      <c r="C800" s="60">
        <v>194</v>
      </c>
      <c r="D800" s="60">
        <v>165</v>
      </c>
      <c r="E800" s="7">
        <v>35</v>
      </c>
      <c r="F800" s="7">
        <v>43</v>
      </c>
      <c r="G800" s="12">
        <v>24</v>
      </c>
      <c r="H800" s="60">
        <v>15</v>
      </c>
      <c r="I800" s="12">
        <v>0</v>
      </c>
      <c r="J800" s="12">
        <v>4</v>
      </c>
      <c r="K800" s="12">
        <v>26</v>
      </c>
      <c r="L800" s="12">
        <v>23</v>
      </c>
      <c r="M800" s="7">
        <v>0</v>
      </c>
      <c r="N800" s="53">
        <v>47</v>
      </c>
      <c r="O800" s="7">
        <v>6</v>
      </c>
      <c r="P800" s="53">
        <v>6</v>
      </c>
      <c r="Q800" s="7">
        <v>5</v>
      </c>
      <c r="R800" s="7">
        <v>7</v>
      </c>
      <c r="S800" s="7">
        <v>1</v>
      </c>
      <c r="T800" s="19">
        <f t="shared" si="84"/>
        <v>0.42105263157894735</v>
      </c>
      <c r="U800" s="19">
        <f t="shared" si="85"/>
        <v>0.42424242424242425</v>
      </c>
      <c r="V800" s="19">
        <f t="shared" si="86"/>
        <v>0.84529505582137165</v>
      </c>
      <c r="W800" s="19">
        <f t="shared" si="87"/>
        <v>0.26060606060606062</v>
      </c>
    </row>
    <row r="801" spans="1:23" x14ac:dyDescent="0.25">
      <c r="A801" s="7">
        <v>2022</v>
      </c>
      <c r="B801" s="53">
        <v>36</v>
      </c>
      <c r="C801" s="12">
        <v>137</v>
      </c>
      <c r="D801" s="53">
        <v>121</v>
      </c>
      <c r="E801" s="12">
        <v>27</v>
      </c>
      <c r="F801" s="53">
        <v>40</v>
      </c>
      <c r="G801" s="53">
        <v>29</v>
      </c>
      <c r="H801" s="12">
        <v>9</v>
      </c>
      <c r="I801" s="12">
        <v>1</v>
      </c>
      <c r="J801" s="12">
        <v>1</v>
      </c>
      <c r="K801" s="12">
        <v>9</v>
      </c>
      <c r="L801" s="12">
        <v>9</v>
      </c>
      <c r="M801" s="12">
        <v>0</v>
      </c>
      <c r="N801" s="12">
        <v>28</v>
      </c>
      <c r="O801" s="12">
        <f>1+4</f>
        <v>5</v>
      </c>
      <c r="P801" s="12">
        <f>1+3</f>
        <v>4</v>
      </c>
      <c r="Q801" s="53">
        <f>3+2</f>
        <v>5</v>
      </c>
      <c r="R801" s="12">
        <f>2+2</f>
        <v>4</v>
      </c>
      <c r="S801" s="12">
        <v>0</v>
      </c>
      <c r="T801" s="19">
        <f t="shared" si="84"/>
        <v>0.42857142857142855</v>
      </c>
      <c r="U801" s="19">
        <f t="shared" si="85"/>
        <v>0.4462809917355372</v>
      </c>
      <c r="V801" s="19">
        <f t="shared" si="86"/>
        <v>0.87485242030696575</v>
      </c>
      <c r="W801" s="19">
        <f t="shared" si="87"/>
        <v>0.33057851239669422</v>
      </c>
    </row>
    <row r="802" spans="1:23" x14ac:dyDescent="0.25">
      <c r="A802" s="7">
        <v>2023</v>
      </c>
      <c r="B802" s="7">
        <v>29</v>
      </c>
      <c r="C802" s="7">
        <v>100</v>
      </c>
      <c r="D802" s="7">
        <v>89</v>
      </c>
      <c r="E802" s="7">
        <v>19</v>
      </c>
      <c r="F802" s="7">
        <v>22</v>
      </c>
      <c r="G802" s="7">
        <v>18</v>
      </c>
      <c r="H802" s="7">
        <v>4</v>
      </c>
      <c r="I802" s="7">
        <v>0</v>
      </c>
      <c r="J802" s="7">
        <v>1</v>
      </c>
      <c r="K802" s="7">
        <v>15</v>
      </c>
      <c r="L802" s="7">
        <v>12</v>
      </c>
      <c r="M802" s="7">
        <v>0</v>
      </c>
      <c r="N802" s="7">
        <v>20</v>
      </c>
      <c r="O802" s="53">
        <v>5</v>
      </c>
      <c r="P802" s="7">
        <v>0</v>
      </c>
      <c r="Q802" s="7">
        <v>0</v>
      </c>
      <c r="R802" s="7">
        <v>6</v>
      </c>
      <c r="S802" s="7">
        <v>0</v>
      </c>
      <c r="T802" s="19">
        <f t="shared" si="84"/>
        <v>0.41489361702127658</v>
      </c>
      <c r="U802" s="19">
        <f t="shared" si="85"/>
        <v>0.33707865168539325</v>
      </c>
      <c r="V802" s="19">
        <f t="shared" si="86"/>
        <v>0.75197226870666989</v>
      </c>
      <c r="W802" s="19">
        <f t="shared" si="87"/>
        <v>0.24719101123595505</v>
      </c>
    </row>
    <row r="803" spans="1:23" x14ac:dyDescent="0.25">
      <c r="A803" s="23" t="s">
        <v>23</v>
      </c>
      <c r="B803" s="12">
        <v>221</v>
      </c>
      <c r="C803" s="12">
        <v>826</v>
      </c>
      <c r="D803" s="12">
        <v>715</v>
      </c>
      <c r="E803" s="12">
        <v>154</v>
      </c>
      <c r="F803" s="12">
        <v>196</v>
      </c>
      <c r="G803" s="12">
        <v>124</v>
      </c>
      <c r="H803" s="12">
        <v>57</v>
      </c>
      <c r="I803" s="12">
        <v>3</v>
      </c>
      <c r="J803" s="12">
        <v>13</v>
      </c>
      <c r="K803" s="12">
        <v>107</v>
      </c>
      <c r="L803" s="12">
        <v>84</v>
      </c>
      <c r="M803" s="12">
        <v>1</v>
      </c>
      <c r="N803" s="12">
        <v>171</v>
      </c>
      <c r="O803" s="12">
        <v>29</v>
      </c>
      <c r="P803" s="12">
        <v>15</v>
      </c>
      <c r="Q803" s="12">
        <v>15</v>
      </c>
      <c r="R803" s="12">
        <v>42</v>
      </c>
      <c r="S803" s="12">
        <v>2</v>
      </c>
      <c r="T803" s="19">
        <f t="shared" si="84"/>
        <v>0.41476510067114092</v>
      </c>
      <c r="U803" s="19">
        <f t="shared" si="85"/>
        <v>0.41818181818181815</v>
      </c>
      <c r="V803" s="19">
        <f t="shared" si="86"/>
        <v>0.83294691885295902</v>
      </c>
      <c r="W803" s="19">
        <f t="shared" si="87"/>
        <v>0.27412587412587414</v>
      </c>
    </row>
    <row r="804" spans="1:23" x14ac:dyDescent="0.25">
      <c r="A804" s="10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19"/>
      <c r="U804" s="19"/>
      <c r="V804" s="19"/>
      <c r="W804" s="19"/>
    </row>
    <row r="805" spans="1:23" ht="15.75" x14ac:dyDescent="0.25">
      <c r="A805" s="9" t="s">
        <v>234</v>
      </c>
      <c r="B805" s="10" t="s">
        <v>0</v>
      </c>
      <c r="C805" s="10" t="s">
        <v>1</v>
      </c>
      <c r="D805" s="10" t="s">
        <v>2</v>
      </c>
      <c r="E805" s="10" t="s">
        <v>3</v>
      </c>
      <c r="F805" s="10" t="s">
        <v>4</v>
      </c>
      <c r="G805" s="10" t="s">
        <v>5</v>
      </c>
      <c r="H805" s="10" t="s">
        <v>6</v>
      </c>
      <c r="I805" s="10" t="s">
        <v>7</v>
      </c>
      <c r="J805" s="10" t="s">
        <v>8</v>
      </c>
      <c r="K805" s="10" t="s">
        <v>9</v>
      </c>
      <c r="L805" s="10" t="s">
        <v>10</v>
      </c>
      <c r="M805" s="10" t="s">
        <v>11</v>
      </c>
      <c r="N805" s="10" t="s">
        <v>12</v>
      </c>
      <c r="O805" s="10" t="s">
        <v>13</v>
      </c>
      <c r="P805" s="10" t="s">
        <v>14</v>
      </c>
      <c r="Q805" s="10" t="s">
        <v>15</v>
      </c>
      <c r="R805" s="10" t="s">
        <v>16</v>
      </c>
      <c r="S805" s="10" t="s">
        <v>17</v>
      </c>
      <c r="T805" s="19" t="s">
        <v>18</v>
      </c>
      <c r="U805" s="19" t="s">
        <v>19</v>
      </c>
      <c r="V805" s="19" t="s">
        <v>20</v>
      </c>
      <c r="W805" s="19" t="s">
        <v>21</v>
      </c>
    </row>
    <row r="806" spans="1:23" x14ac:dyDescent="0.25">
      <c r="A806" s="7">
        <v>2022</v>
      </c>
      <c r="B806" s="12">
        <v>1</v>
      </c>
      <c r="C806" s="12">
        <v>2</v>
      </c>
      <c r="D806" s="12">
        <v>2</v>
      </c>
      <c r="E806" s="12">
        <v>0</v>
      </c>
      <c r="F806" s="12">
        <v>1</v>
      </c>
      <c r="G806" s="12">
        <v>1</v>
      </c>
      <c r="H806" s="12">
        <v>0</v>
      </c>
      <c r="I806" s="12">
        <v>0</v>
      </c>
      <c r="J806" s="12">
        <v>0</v>
      </c>
      <c r="K806" s="12">
        <v>1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9">
        <f>(F806+O806+L806)/(D806+O806+M806)</f>
        <v>0.5</v>
      </c>
      <c r="U806" s="19">
        <f>(G806+H806*2+I806*3+J806*4)/D806</f>
        <v>0.5</v>
      </c>
      <c r="V806" s="19">
        <f>T806+U806</f>
        <v>1</v>
      </c>
      <c r="W806" s="19">
        <f>F806/D806</f>
        <v>0.5</v>
      </c>
    </row>
    <row r="807" spans="1:23" x14ac:dyDescent="0.25">
      <c r="A807" s="10" t="s">
        <v>23</v>
      </c>
      <c r="B807" s="12">
        <v>1</v>
      </c>
      <c r="C807" s="12">
        <v>2</v>
      </c>
      <c r="D807" s="12">
        <v>2</v>
      </c>
      <c r="E807" s="12">
        <v>0</v>
      </c>
      <c r="F807" s="12">
        <v>1</v>
      </c>
      <c r="G807" s="12">
        <v>1</v>
      </c>
      <c r="H807" s="12">
        <v>0</v>
      </c>
      <c r="I807" s="12">
        <v>0</v>
      </c>
      <c r="J807" s="12">
        <v>0</v>
      </c>
      <c r="K807" s="12">
        <v>1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9">
        <f>(F807+O807+L807)/(D807+O807+M807)</f>
        <v>0.5</v>
      </c>
      <c r="U807" s="19">
        <f>(G807+H807*2+I807*3+J807*4)/D807</f>
        <v>0.5</v>
      </c>
      <c r="V807" s="19">
        <f>T807+U807</f>
        <v>1</v>
      </c>
      <c r="W807" s="19">
        <f>F807/D807</f>
        <v>0.5</v>
      </c>
    </row>
    <row r="808" spans="1:23" x14ac:dyDescent="0.25">
      <c r="A808" s="10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19"/>
      <c r="U808" s="19"/>
      <c r="V808" s="19"/>
      <c r="W808" s="19"/>
    </row>
    <row r="809" spans="1:23" ht="15.75" x14ac:dyDescent="0.25">
      <c r="A809" s="9" t="s">
        <v>65</v>
      </c>
      <c r="B809" s="10" t="s">
        <v>0</v>
      </c>
      <c r="C809" s="10" t="s">
        <v>1</v>
      </c>
      <c r="D809" s="10" t="s">
        <v>2</v>
      </c>
      <c r="E809" s="10" t="s">
        <v>3</v>
      </c>
      <c r="F809" s="10" t="s">
        <v>4</v>
      </c>
      <c r="G809" s="10" t="s">
        <v>5</v>
      </c>
      <c r="H809" s="10" t="s">
        <v>6</v>
      </c>
      <c r="I809" s="10" t="s">
        <v>7</v>
      </c>
      <c r="J809" s="10" t="s">
        <v>8</v>
      </c>
      <c r="K809" s="10" t="s">
        <v>9</v>
      </c>
      <c r="L809" s="10" t="s">
        <v>10</v>
      </c>
      <c r="M809" s="10" t="s">
        <v>11</v>
      </c>
      <c r="N809" s="10" t="s">
        <v>12</v>
      </c>
      <c r="O809" s="10" t="s">
        <v>13</v>
      </c>
      <c r="P809" s="10" t="s">
        <v>14</v>
      </c>
      <c r="Q809" s="10" t="s">
        <v>15</v>
      </c>
      <c r="R809" s="10" t="s">
        <v>16</v>
      </c>
      <c r="S809" s="10" t="s">
        <v>17</v>
      </c>
      <c r="T809" s="19" t="s">
        <v>18</v>
      </c>
      <c r="U809" s="19" t="s">
        <v>19</v>
      </c>
      <c r="V809" s="19" t="s">
        <v>20</v>
      </c>
      <c r="W809" s="19" t="s">
        <v>21</v>
      </c>
    </row>
    <row r="810" spans="1:23" x14ac:dyDescent="0.25">
      <c r="A810" s="7">
        <v>2004</v>
      </c>
      <c r="B810" s="12">
        <v>25</v>
      </c>
      <c r="C810" s="12">
        <v>40</v>
      </c>
      <c r="D810" s="12">
        <v>40</v>
      </c>
      <c r="E810" s="12"/>
      <c r="F810" s="12">
        <v>4</v>
      </c>
      <c r="G810" s="12">
        <v>4</v>
      </c>
      <c r="T810" s="19">
        <f>(F810+O810+L810)/(D810+O810+M810)</f>
        <v>0.1</v>
      </c>
      <c r="U810" s="19">
        <f>(G810+H810*2+I810*3+J810*4)/D810</f>
        <v>0.1</v>
      </c>
      <c r="V810" s="19">
        <f>T810+U810</f>
        <v>0.2</v>
      </c>
      <c r="W810" s="19">
        <f>F810/D810</f>
        <v>0.1</v>
      </c>
    </row>
    <row r="811" spans="1:23" x14ac:dyDescent="0.25">
      <c r="A811" s="7">
        <v>2005</v>
      </c>
      <c r="B811" s="7">
        <v>18</v>
      </c>
      <c r="C811" s="7">
        <v>37</v>
      </c>
      <c r="D811" s="7">
        <v>34</v>
      </c>
      <c r="E811" s="7">
        <v>6</v>
      </c>
      <c r="F811" s="7">
        <v>8</v>
      </c>
      <c r="G811" s="7">
        <v>7</v>
      </c>
      <c r="H811" s="7">
        <v>1</v>
      </c>
      <c r="I811" s="7">
        <v>0</v>
      </c>
      <c r="J811" s="7">
        <v>0</v>
      </c>
      <c r="K811" s="7">
        <v>4</v>
      </c>
      <c r="L811" s="7">
        <v>2</v>
      </c>
      <c r="M811" s="7">
        <v>1</v>
      </c>
      <c r="N811" s="7">
        <v>13</v>
      </c>
      <c r="O811" s="7">
        <v>0</v>
      </c>
      <c r="P811" s="7">
        <v>0</v>
      </c>
      <c r="Q811" s="7">
        <v>2</v>
      </c>
      <c r="R811" s="7">
        <v>2</v>
      </c>
      <c r="S811" s="7">
        <v>1</v>
      </c>
      <c r="T811" s="19">
        <f>(F811+O811+L811)/(D811+O811+M811)</f>
        <v>0.2857142857142857</v>
      </c>
      <c r="U811" s="19">
        <f>(G811+H811*2+I811*3+J811*4)/D811</f>
        <v>0.26470588235294118</v>
      </c>
      <c r="V811" s="19">
        <f>T811+U811</f>
        <v>0.55042016806722693</v>
      </c>
      <c r="W811" s="19">
        <f>F811/D811</f>
        <v>0.23529411764705882</v>
      </c>
    </row>
    <row r="812" spans="1:23" x14ac:dyDescent="0.25">
      <c r="A812" s="7">
        <v>2007</v>
      </c>
      <c r="B812" s="7">
        <v>13</v>
      </c>
      <c r="C812" s="7">
        <v>39</v>
      </c>
      <c r="D812" s="7">
        <v>32</v>
      </c>
      <c r="E812" s="7">
        <v>8</v>
      </c>
      <c r="F812" s="7">
        <v>8</v>
      </c>
      <c r="G812" s="7">
        <v>6</v>
      </c>
      <c r="H812" s="7">
        <v>2</v>
      </c>
      <c r="I812" s="7">
        <v>0</v>
      </c>
      <c r="J812" s="7">
        <v>0</v>
      </c>
      <c r="K812" s="7">
        <v>6</v>
      </c>
      <c r="L812" s="7">
        <v>6</v>
      </c>
      <c r="M812" s="7">
        <v>1</v>
      </c>
      <c r="N812" s="7">
        <v>7</v>
      </c>
      <c r="O812" s="7">
        <v>0</v>
      </c>
      <c r="P812" s="7">
        <v>0</v>
      </c>
      <c r="Q812" s="7">
        <v>1</v>
      </c>
      <c r="R812" s="7">
        <v>3</v>
      </c>
      <c r="S812" s="7">
        <v>0</v>
      </c>
      <c r="T812" s="19">
        <f>(F812+O812+L812)/(D812+O812+M812)</f>
        <v>0.42424242424242425</v>
      </c>
      <c r="U812" s="19">
        <f>(G812+H812*2+I812*3+J812*4)/D812</f>
        <v>0.3125</v>
      </c>
      <c r="V812" s="19">
        <f>T812+U812</f>
        <v>0.73674242424242431</v>
      </c>
      <c r="W812" s="19">
        <f>F812/D812</f>
        <v>0.25</v>
      </c>
    </row>
    <row r="813" spans="1:23" x14ac:dyDescent="0.25">
      <c r="A813" s="23" t="s">
        <v>23</v>
      </c>
      <c r="B813" s="12">
        <v>56</v>
      </c>
      <c r="C813" s="12">
        <v>116</v>
      </c>
      <c r="D813" s="12">
        <v>106</v>
      </c>
      <c r="E813" s="12">
        <v>14</v>
      </c>
      <c r="F813" s="12">
        <v>20</v>
      </c>
      <c r="G813" s="12">
        <v>17</v>
      </c>
      <c r="H813" s="12">
        <v>3</v>
      </c>
      <c r="I813" s="12">
        <v>0</v>
      </c>
      <c r="J813" s="12">
        <v>0</v>
      </c>
      <c r="K813" s="12">
        <v>10</v>
      </c>
      <c r="L813" s="12">
        <v>8</v>
      </c>
      <c r="M813" s="12">
        <v>2</v>
      </c>
      <c r="N813" s="12">
        <v>20</v>
      </c>
      <c r="O813" s="12">
        <v>0</v>
      </c>
      <c r="P813" s="12">
        <v>0</v>
      </c>
      <c r="Q813" s="12">
        <v>3</v>
      </c>
      <c r="R813" s="12">
        <v>5</v>
      </c>
      <c r="S813" s="12">
        <v>1</v>
      </c>
      <c r="T813" s="19">
        <f>(F813+O813+L813)/(D813+O813+M813)</f>
        <v>0.25925925925925924</v>
      </c>
      <c r="U813" s="19">
        <f>(G813+H813*2+I813*3+J813*4)/D813</f>
        <v>0.21698113207547171</v>
      </c>
      <c r="V813" s="19">
        <f>T813+U813</f>
        <v>0.47624039133473095</v>
      </c>
      <c r="W813" s="19">
        <f>F813/D813</f>
        <v>0.18867924528301888</v>
      </c>
    </row>
    <row r="814" spans="1:23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9"/>
      <c r="U814" s="19"/>
      <c r="V814" s="19"/>
      <c r="W814" s="19"/>
    </row>
    <row r="815" spans="1:23" ht="15.75" x14ac:dyDescent="0.25">
      <c r="A815" s="9" t="s">
        <v>212</v>
      </c>
      <c r="B815" s="10" t="s">
        <v>0</v>
      </c>
      <c r="C815" s="10" t="s">
        <v>1</v>
      </c>
      <c r="D815" s="10" t="s">
        <v>2</v>
      </c>
      <c r="E815" s="10" t="s">
        <v>3</v>
      </c>
      <c r="F815" s="10" t="s">
        <v>4</v>
      </c>
      <c r="G815" s="10" t="s">
        <v>5</v>
      </c>
      <c r="H815" s="10" t="s">
        <v>6</v>
      </c>
      <c r="I815" s="10" t="s">
        <v>7</v>
      </c>
      <c r="J815" s="10" t="s">
        <v>8</v>
      </c>
      <c r="K815" s="10" t="s">
        <v>9</v>
      </c>
      <c r="L815" s="10" t="s">
        <v>10</v>
      </c>
      <c r="M815" s="10" t="s">
        <v>11</v>
      </c>
      <c r="N815" s="10" t="s">
        <v>12</v>
      </c>
      <c r="O815" s="10" t="s">
        <v>13</v>
      </c>
      <c r="P815" s="10" t="s">
        <v>14</v>
      </c>
      <c r="Q815" s="10" t="s">
        <v>15</v>
      </c>
      <c r="R815" s="10" t="s">
        <v>16</v>
      </c>
      <c r="S815" s="10" t="s">
        <v>17</v>
      </c>
      <c r="T815" s="19" t="s">
        <v>18</v>
      </c>
      <c r="U815" s="19" t="s">
        <v>19</v>
      </c>
      <c r="V815" s="19" t="s">
        <v>20</v>
      </c>
      <c r="W815" s="19" t="s">
        <v>21</v>
      </c>
    </row>
    <row r="816" spans="1:23" x14ac:dyDescent="0.25">
      <c r="A816" s="7">
        <v>2011</v>
      </c>
      <c r="B816" s="7">
        <v>7</v>
      </c>
      <c r="C816" s="7">
        <v>16</v>
      </c>
      <c r="D816" s="7">
        <v>15</v>
      </c>
      <c r="E816" s="7">
        <v>0</v>
      </c>
      <c r="F816" s="7">
        <v>3</v>
      </c>
      <c r="G816" s="7">
        <v>1</v>
      </c>
      <c r="H816" s="7">
        <v>2</v>
      </c>
      <c r="I816" s="7">
        <v>0</v>
      </c>
      <c r="J816" s="7">
        <v>0</v>
      </c>
      <c r="K816" s="7">
        <v>2</v>
      </c>
      <c r="L816" s="7">
        <v>1</v>
      </c>
      <c r="M816" s="7">
        <v>0</v>
      </c>
      <c r="N816" s="7">
        <v>3</v>
      </c>
      <c r="O816" s="7">
        <v>0</v>
      </c>
      <c r="P816" s="7">
        <v>1</v>
      </c>
      <c r="Q816" s="7">
        <v>0</v>
      </c>
      <c r="R816" s="7">
        <v>0</v>
      </c>
      <c r="S816" s="7">
        <v>0</v>
      </c>
      <c r="T816" s="19">
        <f>(F816+O816+L816)/(D816+O816+M816)</f>
        <v>0.26666666666666666</v>
      </c>
      <c r="U816" s="19">
        <f>(G816+H816*2+I816*3+J816*4)/D816</f>
        <v>0.33333333333333331</v>
      </c>
      <c r="V816" s="19">
        <f>T816+U816</f>
        <v>0.6</v>
      </c>
      <c r="W816" s="19">
        <f>F816/D816</f>
        <v>0.2</v>
      </c>
    </row>
    <row r="817" spans="1:23" x14ac:dyDescent="0.25">
      <c r="A817" s="7">
        <v>2012</v>
      </c>
      <c r="B817" s="7">
        <v>3</v>
      </c>
      <c r="C817" s="7">
        <v>14</v>
      </c>
      <c r="D817" s="7">
        <v>14</v>
      </c>
      <c r="E817" s="7">
        <v>3</v>
      </c>
      <c r="F817" s="7">
        <v>5</v>
      </c>
      <c r="G817" s="7">
        <v>5</v>
      </c>
      <c r="H817" s="7">
        <v>0</v>
      </c>
      <c r="I817" s="7">
        <v>0</v>
      </c>
      <c r="J817" s="7">
        <v>0</v>
      </c>
      <c r="K817" s="7">
        <v>1</v>
      </c>
      <c r="L817" s="7">
        <v>0</v>
      </c>
      <c r="M817" s="7">
        <v>0</v>
      </c>
      <c r="N817" s="7">
        <v>2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19">
        <f>(F817+O817+L817)/(D817+O817+M817)</f>
        <v>0.35714285714285715</v>
      </c>
      <c r="U817" s="19">
        <f>(G817+H817*2+I817*3+J817*4)/D817</f>
        <v>0.35714285714285715</v>
      </c>
      <c r="V817" s="19">
        <f>T817+U817</f>
        <v>0.7142857142857143</v>
      </c>
      <c r="W817" s="19">
        <f>F817/D817</f>
        <v>0.35714285714285715</v>
      </c>
    </row>
    <row r="818" spans="1:23" x14ac:dyDescent="0.25">
      <c r="A818" s="7">
        <v>2015</v>
      </c>
      <c r="B818" s="7">
        <v>3</v>
      </c>
      <c r="C818" s="7">
        <v>1</v>
      </c>
      <c r="D818" s="7">
        <v>1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1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19">
        <f>(F818+O818+L818)/(D818+O818+M818)</f>
        <v>0</v>
      </c>
      <c r="U818" s="19">
        <f>(G818+H818*2+I818*3+J818*4)/D818</f>
        <v>0</v>
      </c>
      <c r="V818" s="19">
        <f>T818+U818</f>
        <v>0</v>
      </c>
      <c r="W818" s="19">
        <f>F818/D818</f>
        <v>0</v>
      </c>
    </row>
    <row r="819" spans="1:23" x14ac:dyDescent="0.25">
      <c r="A819" s="7">
        <v>2016</v>
      </c>
      <c r="B819" s="7">
        <v>4</v>
      </c>
      <c r="C819" s="7">
        <v>10</v>
      </c>
      <c r="D819" s="7">
        <v>10</v>
      </c>
      <c r="E819" s="7">
        <v>0</v>
      </c>
      <c r="F819" s="7">
        <v>3</v>
      </c>
      <c r="G819" s="7">
        <v>1</v>
      </c>
      <c r="H819" s="7">
        <v>2</v>
      </c>
      <c r="I819" s="7">
        <v>0</v>
      </c>
      <c r="J819" s="7">
        <v>0</v>
      </c>
      <c r="K819" s="7">
        <v>3</v>
      </c>
      <c r="L819" s="7">
        <v>0</v>
      </c>
      <c r="M819" s="7">
        <v>0</v>
      </c>
      <c r="N819" s="7">
        <v>1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19">
        <f>(F819+O819+L819)/(D819+O819+M819)</f>
        <v>0.3</v>
      </c>
      <c r="U819" s="19">
        <f>(G819+H819*2+I819*3+J819*4)/D819</f>
        <v>0.5</v>
      </c>
      <c r="V819" s="19">
        <f>T819+U819</f>
        <v>0.8</v>
      </c>
      <c r="W819" s="19">
        <f>F819/D819</f>
        <v>0.3</v>
      </c>
    </row>
    <row r="820" spans="1:23" x14ac:dyDescent="0.25">
      <c r="A820" s="10" t="s">
        <v>23</v>
      </c>
      <c r="B820" s="7">
        <v>17</v>
      </c>
      <c r="C820" s="7">
        <v>41</v>
      </c>
      <c r="D820" s="7">
        <v>40</v>
      </c>
      <c r="E820" s="7">
        <v>3</v>
      </c>
      <c r="F820" s="7">
        <v>11</v>
      </c>
      <c r="G820" s="7">
        <v>7</v>
      </c>
      <c r="H820" s="7">
        <v>4</v>
      </c>
      <c r="I820" s="7">
        <v>0</v>
      </c>
      <c r="J820" s="7">
        <v>0</v>
      </c>
      <c r="K820" s="7">
        <v>6</v>
      </c>
      <c r="L820" s="7">
        <v>1</v>
      </c>
      <c r="M820" s="7">
        <v>0</v>
      </c>
      <c r="N820" s="7">
        <v>7</v>
      </c>
      <c r="O820" s="7">
        <v>0</v>
      </c>
      <c r="P820" s="7">
        <v>1</v>
      </c>
      <c r="Q820" s="7">
        <v>0</v>
      </c>
      <c r="R820" s="7">
        <v>0</v>
      </c>
      <c r="S820" s="7">
        <v>0</v>
      </c>
      <c r="T820" s="19">
        <f>(F820+O820+L820)/(D820+O820+M820)</f>
        <v>0.3</v>
      </c>
      <c r="U820" s="19">
        <f>(G820+H820*2+I820*3+J820*4)/D820</f>
        <v>0.375</v>
      </c>
      <c r="V820" s="19">
        <f>T820+U820</f>
        <v>0.67500000000000004</v>
      </c>
      <c r="W820" s="19">
        <f>F820/D820</f>
        <v>0.27500000000000002</v>
      </c>
    </row>
    <row r="821" spans="1:23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9"/>
      <c r="U821" s="19"/>
      <c r="V821" s="19"/>
      <c r="W821" s="19"/>
    </row>
    <row r="822" spans="1:23" ht="15.75" x14ac:dyDescent="0.25">
      <c r="A822" s="9" t="s">
        <v>219</v>
      </c>
      <c r="B822" s="10" t="s">
        <v>0</v>
      </c>
      <c r="C822" s="10" t="s">
        <v>1</v>
      </c>
      <c r="D822" s="10" t="s">
        <v>2</v>
      </c>
      <c r="E822" s="10" t="s">
        <v>3</v>
      </c>
      <c r="F822" s="10" t="s">
        <v>4</v>
      </c>
      <c r="G822" s="10" t="s">
        <v>5</v>
      </c>
      <c r="H822" s="10" t="s">
        <v>6</v>
      </c>
      <c r="I822" s="10" t="s">
        <v>7</v>
      </c>
      <c r="J822" s="10" t="s">
        <v>8</v>
      </c>
      <c r="K822" s="10" t="s">
        <v>9</v>
      </c>
      <c r="L822" s="10" t="s">
        <v>10</v>
      </c>
      <c r="M822" s="10" t="s">
        <v>11</v>
      </c>
      <c r="N822" s="10" t="s">
        <v>12</v>
      </c>
      <c r="O822" s="10" t="s">
        <v>13</v>
      </c>
      <c r="P822" s="10" t="s">
        <v>14</v>
      </c>
      <c r="Q822" s="10" t="s">
        <v>15</v>
      </c>
      <c r="R822" s="10" t="s">
        <v>16</v>
      </c>
      <c r="S822" s="10" t="s">
        <v>17</v>
      </c>
      <c r="T822" s="19" t="s">
        <v>18</v>
      </c>
      <c r="U822" s="19" t="s">
        <v>19</v>
      </c>
      <c r="V822" s="19" t="s">
        <v>20</v>
      </c>
      <c r="W822" s="19" t="s">
        <v>21</v>
      </c>
    </row>
    <row r="823" spans="1:23" x14ac:dyDescent="0.25">
      <c r="A823" s="7">
        <v>2019</v>
      </c>
      <c r="B823" s="7">
        <v>2</v>
      </c>
      <c r="C823" s="7">
        <v>4</v>
      </c>
      <c r="D823" s="7">
        <v>4</v>
      </c>
      <c r="E823" s="7">
        <v>0</v>
      </c>
      <c r="F823" s="7">
        <v>2</v>
      </c>
      <c r="G823" s="7">
        <v>2</v>
      </c>
      <c r="H823" s="7">
        <v>0</v>
      </c>
      <c r="I823" s="7">
        <v>0</v>
      </c>
      <c r="J823" s="7">
        <v>0</v>
      </c>
      <c r="K823" s="7">
        <v>2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19">
        <f>(F823+O823+L823)/(D823+O823+M823)</f>
        <v>0.5</v>
      </c>
      <c r="U823" s="19">
        <f>(G823+H823*2+I823*3+J823*4)/D823</f>
        <v>0.5</v>
      </c>
      <c r="V823" s="19">
        <f>T823+U823</f>
        <v>1</v>
      </c>
      <c r="W823" s="19">
        <f>F823/D823</f>
        <v>0.5</v>
      </c>
    </row>
    <row r="824" spans="1:23" x14ac:dyDescent="0.25">
      <c r="A824" s="7">
        <v>2022</v>
      </c>
      <c r="B824" s="12">
        <v>9</v>
      </c>
      <c r="C824" s="12">
        <v>28</v>
      </c>
      <c r="D824" s="12">
        <v>10</v>
      </c>
      <c r="E824" s="12">
        <v>5</v>
      </c>
      <c r="F824" s="12">
        <f>0+2</f>
        <v>2</v>
      </c>
      <c r="G824" s="12">
        <f>0+2</f>
        <v>2</v>
      </c>
      <c r="H824" s="12">
        <v>0</v>
      </c>
      <c r="I824" s="12">
        <v>0</v>
      </c>
      <c r="J824" s="12">
        <v>0</v>
      </c>
      <c r="K824" s="12">
        <v>0</v>
      </c>
      <c r="L824" s="12">
        <v>9</v>
      </c>
      <c r="M824" s="12">
        <v>0</v>
      </c>
      <c r="N824" s="12">
        <v>1</v>
      </c>
      <c r="O824" s="12">
        <v>0</v>
      </c>
      <c r="P824" s="12">
        <f>1+1</f>
        <v>2</v>
      </c>
      <c r="Q824" s="12">
        <v>0</v>
      </c>
      <c r="R824" s="12">
        <v>0</v>
      </c>
      <c r="S824" s="12">
        <v>0</v>
      </c>
      <c r="T824" s="19">
        <f>(F824+O824+L824)/(D824+O824+M824)</f>
        <v>1.1000000000000001</v>
      </c>
      <c r="U824" s="19">
        <f>(G824+H824*2+I824*3+J824*4)/D824</f>
        <v>0.2</v>
      </c>
      <c r="V824" s="19">
        <f>T824+U824</f>
        <v>1.3</v>
      </c>
      <c r="W824" s="19">
        <f>F824/D824</f>
        <v>0.2</v>
      </c>
    </row>
    <row r="825" spans="1:23" x14ac:dyDescent="0.25">
      <c r="A825" s="7">
        <v>2023</v>
      </c>
      <c r="B825" s="7">
        <v>16</v>
      </c>
      <c r="C825" s="7">
        <v>41</v>
      </c>
      <c r="D825" s="7">
        <v>35</v>
      </c>
      <c r="E825" s="7">
        <v>5</v>
      </c>
      <c r="F825" s="7">
        <v>8</v>
      </c>
      <c r="G825" s="7">
        <v>6</v>
      </c>
      <c r="H825" s="7">
        <v>3</v>
      </c>
      <c r="I825" s="7">
        <v>0</v>
      </c>
      <c r="J825" s="7">
        <v>0</v>
      </c>
      <c r="K825" s="7">
        <v>5</v>
      </c>
      <c r="L825" s="7">
        <v>6</v>
      </c>
      <c r="M825" s="7">
        <v>1</v>
      </c>
      <c r="N825" s="7">
        <v>9</v>
      </c>
      <c r="O825" s="7">
        <v>1</v>
      </c>
      <c r="P825" s="7">
        <v>0</v>
      </c>
      <c r="Q825" s="7">
        <v>0</v>
      </c>
      <c r="R825" s="7">
        <v>0</v>
      </c>
      <c r="S825" s="7">
        <v>0</v>
      </c>
      <c r="T825" s="19">
        <f>(F825+O825+L825)/(D825+O825+M825)</f>
        <v>0.40540540540540543</v>
      </c>
      <c r="U825" s="19">
        <f>(G825+H825*2+I825*3+J825*4)/D825</f>
        <v>0.34285714285714286</v>
      </c>
      <c r="V825" s="19">
        <f>T825+U825</f>
        <v>0.74826254826254823</v>
      </c>
      <c r="W825" s="19">
        <f>F825/D825</f>
        <v>0.22857142857142856</v>
      </c>
    </row>
    <row r="826" spans="1:23" x14ac:dyDescent="0.25">
      <c r="A826" s="10" t="s">
        <v>23</v>
      </c>
      <c r="B826" s="7">
        <v>27</v>
      </c>
      <c r="C826" s="7">
        <v>73</v>
      </c>
      <c r="D826" s="7">
        <v>49</v>
      </c>
      <c r="E826" s="7">
        <v>10</v>
      </c>
      <c r="F826" s="7">
        <v>12</v>
      </c>
      <c r="G826" s="7">
        <v>10</v>
      </c>
      <c r="H826" s="7">
        <v>3</v>
      </c>
      <c r="I826" s="7">
        <v>0</v>
      </c>
      <c r="J826" s="7">
        <v>0</v>
      </c>
      <c r="K826" s="7">
        <v>7</v>
      </c>
      <c r="L826" s="7">
        <v>15</v>
      </c>
      <c r="M826" s="7">
        <v>1</v>
      </c>
      <c r="N826" s="7">
        <v>10</v>
      </c>
      <c r="O826" s="7">
        <v>1</v>
      </c>
      <c r="P826" s="7">
        <v>2</v>
      </c>
      <c r="Q826" s="7">
        <v>0</v>
      </c>
      <c r="R826" s="7">
        <v>0</v>
      </c>
      <c r="S826" s="7">
        <v>0</v>
      </c>
      <c r="T826" s="10">
        <v>0.5490196078431373</v>
      </c>
      <c r="U826" s="10">
        <v>0.32653061224489793</v>
      </c>
      <c r="V826" s="10">
        <v>0.87555022008803518</v>
      </c>
      <c r="W826" s="10">
        <v>0.24489795918367346</v>
      </c>
    </row>
    <row r="827" spans="1:23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9"/>
      <c r="U827" s="19"/>
      <c r="V827" s="19"/>
      <c r="W827" s="19"/>
    </row>
    <row r="828" spans="1:23" ht="15.75" x14ac:dyDescent="0.25">
      <c r="A828" s="9" t="s">
        <v>84</v>
      </c>
      <c r="B828" s="10" t="s">
        <v>0</v>
      </c>
      <c r="C828" s="10" t="s">
        <v>1</v>
      </c>
      <c r="D828" s="10" t="s">
        <v>2</v>
      </c>
      <c r="E828" s="10" t="s">
        <v>3</v>
      </c>
      <c r="F828" s="10" t="s">
        <v>4</v>
      </c>
      <c r="G828" s="10" t="s">
        <v>5</v>
      </c>
      <c r="H828" s="10" t="s">
        <v>6</v>
      </c>
      <c r="I828" s="10" t="s">
        <v>7</v>
      </c>
      <c r="J828" s="10" t="s">
        <v>8</v>
      </c>
      <c r="K828" s="10" t="s">
        <v>9</v>
      </c>
      <c r="L828" s="10" t="s">
        <v>10</v>
      </c>
      <c r="M828" s="10" t="s">
        <v>11</v>
      </c>
      <c r="N828" s="10" t="s">
        <v>12</v>
      </c>
      <c r="O828" s="10" t="s">
        <v>13</v>
      </c>
      <c r="P828" s="10" t="s">
        <v>14</v>
      </c>
      <c r="Q828" s="10" t="s">
        <v>15</v>
      </c>
      <c r="R828" s="10" t="s">
        <v>16</v>
      </c>
      <c r="S828" s="10" t="s">
        <v>17</v>
      </c>
      <c r="T828" s="19" t="s">
        <v>18</v>
      </c>
      <c r="U828" s="19" t="s">
        <v>19</v>
      </c>
      <c r="V828" s="19" t="s">
        <v>20</v>
      </c>
      <c r="W828" s="19" t="s">
        <v>21</v>
      </c>
    </row>
    <row r="829" spans="1:23" x14ac:dyDescent="0.25">
      <c r="A829" s="7">
        <v>2004</v>
      </c>
      <c r="B829" s="12">
        <v>18</v>
      </c>
      <c r="C829" s="12"/>
      <c r="D829" s="12">
        <v>60</v>
      </c>
      <c r="E829" s="12"/>
      <c r="F829" s="53">
        <v>19</v>
      </c>
      <c r="G829" s="53">
        <v>19</v>
      </c>
      <c r="T829" s="19">
        <f>(F829+O829+L829)/(D829+O829+M829)</f>
        <v>0.31666666666666665</v>
      </c>
      <c r="U829" s="19">
        <f>(G829+H829*2+I829*3+J829*4)/D829</f>
        <v>0.31666666666666665</v>
      </c>
      <c r="V829" s="19">
        <f>T829+U829</f>
        <v>0.6333333333333333</v>
      </c>
      <c r="W829" s="19">
        <f>F829/D829</f>
        <v>0.31666666666666665</v>
      </c>
    </row>
    <row r="830" spans="1:23" x14ac:dyDescent="0.25">
      <c r="A830" s="7">
        <v>2005</v>
      </c>
      <c r="B830" s="7">
        <v>22</v>
      </c>
      <c r="C830" s="7">
        <v>65</v>
      </c>
      <c r="D830" s="7">
        <v>48</v>
      </c>
      <c r="E830" s="7">
        <v>11</v>
      </c>
      <c r="F830" s="7">
        <v>16</v>
      </c>
      <c r="G830" s="7">
        <v>16</v>
      </c>
      <c r="H830" s="7">
        <v>0</v>
      </c>
      <c r="I830" s="7">
        <v>0</v>
      </c>
      <c r="J830" s="7">
        <v>0</v>
      </c>
      <c r="K830" s="7">
        <v>10</v>
      </c>
      <c r="L830" s="7">
        <v>13</v>
      </c>
      <c r="M830" s="7">
        <v>3</v>
      </c>
      <c r="N830" s="7">
        <v>10</v>
      </c>
      <c r="O830" s="7">
        <v>1</v>
      </c>
      <c r="P830" s="7">
        <v>0</v>
      </c>
      <c r="Q830" s="7">
        <v>2</v>
      </c>
      <c r="R830" s="7">
        <v>1</v>
      </c>
      <c r="S830" s="7">
        <v>0</v>
      </c>
      <c r="T830" s="19">
        <f>(F830+O830+L830)/(D830+O830+M830)</f>
        <v>0.57692307692307687</v>
      </c>
      <c r="U830" s="19">
        <f>(G830+H830*2+I830*3+J830*4)/D830</f>
        <v>0.33333333333333331</v>
      </c>
      <c r="V830" s="19">
        <f>T830+U830</f>
        <v>0.91025641025641013</v>
      </c>
      <c r="W830" s="19">
        <f>F830/D830</f>
        <v>0.33333333333333331</v>
      </c>
    </row>
    <row r="831" spans="1:23" x14ac:dyDescent="0.25">
      <c r="A831" s="7">
        <v>2006</v>
      </c>
      <c r="B831" s="7">
        <v>10</v>
      </c>
      <c r="C831" s="7">
        <v>27</v>
      </c>
      <c r="D831" s="7">
        <v>19</v>
      </c>
      <c r="E831" s="7">
        <v>5</v>
      </c>
      <c r="F831" s="7">
        <v>6</v>
      </c>
      <c r="G831" s="7">
        <v>3</v>
      </c>
      <c r="H831" s="7">
        <v>3</v>
      </c>
      <c r="I831" s="7">
        <v>0</v>
      </c>
      <c r="J831" s="7">
        <v>0</v>
      </c>
      <c r="K831" s="7">
        <v>6</v>
      </c>
      <c r="L831" s="7">
        <v>6</v>
      </c>
      <c r="M831" s="7">
        <v>2</v>
      </c>
      <c r="N831" s="7">
        <v>7</v>
      </c>
      <c r="O831" s="7">
        <v>0</v>
      </c>
      <c r="P831" s="7">
        <v>0</v>
      </c>
      <c r="Q831" s="7">
        <v>1</v>
      </c>
      <c r="R831" s="7">
        <v>0</v>
      </c>
      <c r="S831" s="7">
        <v>1</v>
      </c>
      <c r="T831" s="19">
        <f>(F831+O831+L831)/(D831+O831+M831)</f>
        <v>0.5714285714285714</v>
      </c>
      <c r="U831" s="19">
        <f>(G831+H831*2+I831*3+J831*4)/D831</f>
        <v>0.47368421052631576</v>
      </c>
      <c r="V831" s="19">
        <f>T831+U831</f>
        <v>1.0451127819548871</v>
      </c>
      <c r="W831" s="19">
        <f>F831/D831</f>
        <v>0.31578947368421051</v>
      </c>
    </row>
    <row r="832" spans="1:23" x14ac:dyDescent="0.25">
      <c r="A832" s="23" t="s">
        <v>23</v>
      </c>
      <c r="B832" s="12">
        <v>50</v>
      </c>
      <c r="C832" s="12">
        <v>92</v>
      </c>
      <c r="D832" s="12">
        <v>127</v>
      </c>
      <c r="E832" s="12">
        <v>16</v>
      </c>
      <c r="F832" s="12">
        <v>41</v>
      </c>
      <c r="G832" s="12">
        <v>38</v>
      </c>
      <c r="H832" s="12">
        <v>3</v>
      </c>
      <c r="I832" s="12">
        <v>0</v>
      </c>
      <c r="J832" s="12">
        <v>0</v>
      </c>
      <c r="K832" s="12">
        <v>16</v>
      </c>
      <c r="L832" s="12">
        <v>19</v>
      </c>
      <c r="M832" s="12">
        <v>5</v>
      </c>
      <c r="N832" s="12">
        <v>17</v>
      </c>
      <c r="O832" s="12">
        <v>1</v>
      </c>
      <c r="P832" s="12">
        <v>0</v>
      </c>
      <c r="Q832" s="12">
        <v>3</v>
      </c>
      <c r="R832" s="12">
        <v>1</v>
      </c>
      <c r="S832" s="12">
        <v>1</v>
      </c>
      <c r="T832" s="19">
        <f>(F832+O832+L832)/(D832+O832+M832)</f>
        <v>0.45864661654135336</v>
      </c>
      <c r="U832" s="19">
        <f>(G832+H832*2+I832*3+J832*4)/D832</f>
        <v>0.34645669291338582</v>
      </c>
      <c r="V832" s="19">
        <f>T832+U832</f>
        <v>0.80510330945473918</v>
      </c>
      <c r="W832" s="19">
        <f>F832/D832</f>
        <v>0.32283464566929132</v>
      </c>
    </row>
    <row r="833" spans="1:23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9"/>
      <c r="U833" s="19"/>
      <c r="V833" s="19"/>
      <c r="W833" s="19"/>
    </row>
    <row r="834" spans="1:23" ht="15.75" x14ac:dyDescent="0.25">
      <c r="A834" s="9" t="s">
        <v>101</v>
      </c>
      <c r="B834" s="10" t="s">
        <v>0</v>
      </c>
      <c r="C834" s="10" t="s">
        <v>1</v>
      </c>
      <c r="D834" s="10" t="s">
        <v>2</v>
      </c>
      <c r="E834" s="10" t="s">
        <v>3</v>
      </c>
      <c r="F834" s="10" t="s">
        <v>4</v>
      </c>
      <c r="G834" s="10" t="s">
        <v>5</v>
      </c>
      <c r="H834" s="10" t="s">
        <v>6</v>
      </c>
      <c r="I834" s="10" t="s">
        <v>7</v>
      </c>
      <c r="J834" s="10" t="s">
        <v>8</v>
      </c>
      <c r="K834" s="10" t="s">
        <v>9</v>
      </c>
      <c r="L834" s="10" t="s">
        <v>10</v>
      </c>
      <c r="M834" s="10" t="s">
        <v>11</v>
      </c>
      <c r="N834" s="10" t="s">
        <v>12</v>
      </c>
      <c r="O834" s="10" t="s">
        <v>13</v>
      </c>
      <c r="P834" s="10" t="s">
        <v>14</v>
      </c>
      <c r="Q834" s="10" t="s">
        <v>15</v>
      </c>
      <c r="R834" s="10" t="s">
        <v>16</v>
      </c>
      <c r="S834" s="10" t="s">
        <v>17</v>
      </c>
      <c r="T834" s="19" t="s">
        <v>18</v>
      </c>
      <c r="U834" s="19" t="s">
        <v>19</v>
      </c>
      <c r="V834" s="19" t="s">
        <v>20</v>
      </c>
      <c r="W834" s="19" t="s">
        <v>21</v>
      </c>
    </row>
    <row r="835" spans="1:23" x14ac:dyDescent="0.25">
      <c r="A835" s="7">
        <v>2013</v>
      </c>
      <c r="B835" s="7">
        <v>5</v>
      </c>
      <c r="C835" s="7">
        <v>19</v>
      </c>
      <c r="D835" s="7">
        <v>14</v>
      </c>
      <c r="E835" s="7">
        <v>3</v>
      </c>
      <c r="F835" s="7">
        <v>6</v>
      </c>
      <c r="G835" s="7">
        <v>6</v>
      </c>
      <c r="H835" s="7">
        <v>0</v>
      </c>
      <c r="I835" s="7">
        <v>0</v>
      </c>
      <c r="J835" s="7">
        <v>0</v>
      </c>
      <c r="K835" s="7">
        <v>2</v>
      </c>
      <c r="L835" s="7">
        <v>3</v>
      </c>
      <c r="M835" s="7">
        <v>0</v>
      </c>
      <c r="N835" s="7">
        <v>3</v>
      </c>
      <c r="O835" s="7">
        <v>2</v>
      </c>
      <c r="P835" s="7">
        <v>0</v>
      </c>
      <c r="Q835" s="7">
        <v>0</v>
      </c>
      <c r="R835" s="7">
        <v>2</v>
      </c>
      <c r="S835" s="7">
        <v>0</v>
      </c>
      <c r="T835" s="19">
        <f>(F835+O835+L835)/(D835+O835+M835)</f>
        <v>0.6875</v>
      </c>
      <c r="U835" s="19">
        <f>(G835+H835*2+I835*3+J835*4)/D835</f>
        <v>0.42857142857142855</v>
      </c>
      <c r="V835" s="19">
        <f>T835+U835</f>
        <v>1.1160714285714286</v>
      </c>
      <c r="W835" s="19">
        <f>F835/D835</f>
        <v>0.42857142857142855</v>
      </c>
    </row>
    <row r="836" spans="1:23" x14ac:dyDescent="0.25">
      <c r="A836" s="7">
        <v>2014</v>
      </c>
      <c r="B836" s="7">
        <v>10</v>
      </c>
      <c r="C836" s="7">
        <v>35</v>
      </c>
      <c r="D836" s="7">
        <v>31</v>
      </c>
      <c r="E836" s="7">
        <v>5</v>
      </c>
      <c r="F836" s="7">
        <v>5</v>
      </c>
      <c r="G836" s="7">
        <v>5</v>
      </c>
      <c r="H836" s="7">
        <v>0</v>
      </c>
      <c r="I836" s="7">
        <v>0</v>
      </c>
      <c r="J836" s="7">
        <v>0</v>
      </c>
      <c r="K836" s="7">
        <v>2</v>
      </c>
      <c r="L836" s="7">
        <v>4</v>
      </c>
      <c r="M836" s="7">
        <v>0</v>
      </c>
      <c r="N836" s="7">
        <v>9</v>
      </c>
      <c r="O836" s="7">
        <v>0</v>
      </c>
      <c r="P836" s="7">
        <v>0</v>
      </c>
      <c r="Q836" s="7">
        <v>1</v>
      </c>
      <c r="R836" s="7">
        <v>0</v>
      </c>
      <c r="S836" s="7">
        <v>0</v>
      </c>
      <c r="T836" s="19">
        <f>(F836+O836+L836)/(D836+O836+M836)</f>
        <v>0.29032258064516131</v>
      </c>
      <c r="U836" s="19">
        <f>(G836+H836*2+I836*3+J836*4)/D836</f>
        <v>0.16129032258064516</v>
      </c>
      <c r="V836" s="19">
        <f>T836+U836</f>
        <v>0.45161290322580649</v>
      </c>
      <c r="W836" s="19">
        <f>F836/D836</f>
        <v>0.16129032258064516</v>
      </c>
    </row>
    <row r="837" spans="1:23" x14ac:dyDescent="0.25">
      <c r="A837" s="7">
        <v>2015</v>
      </c>
      <c r="B837" s="7">
        <v>13</v>
      </c>
      <c r="C837" s="7">
        <v>43</v>
      </c>
      <c r="D837" s="7">
        <v>38</v>
      </c>
      <c r="E837" s="7">
        <v>6</v>
      </c>
      <c r="F837" s="7">
        <v>11</v>
      </c>
      <c r="G837" s="7">
        <v>10</v>
      </c>
      <c r="H837" s="7">
        <v>1</v>
      </c>
      <c r="I837" s="7">
        <v>0</v>
      </c>
      <c r="J837" s="7">
        <v>0</v>
      </c>
      <c r="K837" s="7">
        <v>4</v>
      </c>
      <c r="L837" s="7">
        <v>4</v>
      </c>
      <c r="M837" s="7">
        <v>1</v>
      </c>
      <c r="N837" s="7">
        <v>9</v>
      </c>
      <c r="O837" s="7">
        <v>0</v>
      </c>
      <c r="P837" s="7">
        <v>0</v>
      </c>
      <c r="Q837" s="7">
        <v>0</v>
      </c>
      <c r="R837" s="7">
        <v>1</v>
      </c>
      <c r="S837" s="7">
        <v>0</v>
      </c>
      <c r="T837" s="19">
        <f>(F837+O837+L837)/(D837+O837+M837)</f>
        <v>0.38461538461538464</v>
      </c>
      <c r="U837" s="19">
        <f>(G837+H837*2+I837*3+J837*4)/D837</f>
        <v>0.31578947368421051</v>
      </c>
      <c r="V837" s="19">
        <f>T837+U837</f>
        <v>0.7004048582995952</v>
      </c>
      <c r="W837" s="19">
        <f>F837/D837</f>
        <v>0.28947368421052633</v>
      </c>
    </row>
    <row r="838" spans="1:23" x14ac:dyDescent="0.25">
      <c r="A838" s="7">
        <v>2016</v>
      </c>
      <c r="B838" s="7">
        <v>16</v>
      </c>
      <c r="C838" s="7">
        <v>46</v>
      </c>
      <c r="D838" s="7">
        <v>41</v>
      </c>
      <c r="E838" s="7">
        <v>5</v>
      </c>
      <c r="F838" s="7">
        <v>4</v>
      </c>
      <c r="G838" s="7">
        <v>3</v>
      </c>
      <c r="H838" s="7">
        <v>1</v>
      </c>
      <c r="I838" s="7">
        <v>0</v>
      </c>
      <c r="J838" s="7">
        <v>0</v>
      </c>
      <c r="K838" s="7">
        <v>4</v>
      </c>
      <c r="L838" s="7">
        <v>3</v>
      </c>
      <c r="M838" s="7">
        <v>1</v>
      </c>
      <c r="N838" s="7">
        <v>14</v>
      </c>
      <c r="O838" s="7">
        <v>1</v>
      </c>
      <c r="P838" s="7">
        <v>0</v>
      </c>
      <c r="Q838" s="7">
        <v>0</v>
      </c>
      <c r="R838" s="7">
        <v>0</v>
      </c>
      <c r="S838" s="7">
        <v>0</v>
      </c>
      <c r="T838" s="19">
        <f>(F838+O838+L838)/(D838+O838+M838)</f>
        <v>0.18604651162790697</v>
      </c>
      <c r="U838" s="19">
        <f>(G838+H838*2+I838*3+J838*4)/D838</f>
        <v>0.12195121951219512</v>
      </c>
      <c r="V838" s="19">
        <f>T838+U838</f>
        <v>0.30799773114010209</v>
      </c>
      <c r="W838" s="19">
        <f>F838/D838</f>
        <v>9.7560975609756101E-2</v>
      </c>
    </row>
    <row r="839" spans="1:23" x14ac:dyDescent="0.25">
      <c r="A839" s="23" t="s">
        <v>23</v>
      </c>
      <c r="B839" s="12">
        <v>44</v>
      </c>
      <c r="C839" s="12">
        <v>143</v>
      </c>
      <c r="D839" s="12">
        <v>124</v>
      </c>
      <c r="E839" s="12">
        <v>19</v>
      </c>
      <c r="F839" s="12">
        <v>26</v>
      </c>
      <c r="G839" s="12">
        <v>24</v>
      </c>
      <c r="H839" s="12">
        <v>2</v>
      </c>
      <c r="I839" s="12">
        <v>0</v>
      </c>
      <c r="J839" s="12">
        <v>0</v>
      </c>
      <c r="K839" s="12">
        <v>12</v>
      </c>
      <c r="L839" s="12">
        <v>14</v>
      </c>
      <c r="M839" s="12">
        <v>2</v>
      </c>
      <c r="N839" s="12">
        <v>35</v>
      </c>
      <c r="O839" s="12">
        <v>3</v>
      </c>
      <c r="P839" s="12">
        <v>0</v>
      </c>
      <c r="Q839" s="12">
        <v>1</v>
      </c>
      <c r="R839" s="12">
        <v>3</v>
      </c>
      <c r="S839" s="12">
        <v>0</v>
      </c>
      <c r="T839" s="19">
        <f>(F839+O839+L839)/(D839+O839+M839)</f>
        <v>0.33333333333333331</v>
      </c>
      <c r="U839" s="19">
        <f>(G839+H839*2+I839*3+J839*4)/D839</f>
        <v>0.22580645161290322</v>
      </c>
      <c r="V839" s="19">
        <f>T839+U839</f>
        <v>0.55913978494623651</v>
      </c>
      <c r="W839" s="19">
        <f>F839/D839</f>
        <v>0.20967741935483872</v>
      </c>
    </row>
    <row r="840" spans="1:23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9"/>
      <c r="U840" s="19"/>
      <c r="V840" s="19"/>
      <c r="W840" s="19"/>
    </row>
    <row r="841" spans="1:23" ht="15.75" x14ac:dyDescent="0.25">
      <c r="A841" s="9" t="s">
        <v>140</v>
      </c>
      <c r="B841" s="10" t="s">
        <v>0</v>
      </c>
      <c r="C841" s="10" t="s">
        <v>1</v>
      </c>
      <c r="D841" s="10" t="s">
        <v>2</v>
      </c>
      <c r="E841" s="10" t="s">
        <v>3</v>
      </c>
      <c r="F841" s="10" t="s">
        <v>4</v>
      </c>
      <c r="G841" s="10" t="s">
        <v>5</v>
      </c>
      <c r="H841" s="10" t="s">
        <v>6</v>
      </c>
      <c r="I841" s="10" t="s">
        <v>7</v>
      </c>
      <c r="J841" s="10" t="s">
        <v>8</v>
      </c>
      <c r="K841" s="10" t="s">
        <v>9</v>
      </c>
      <c r="L841" s="10" t="s">
        <v>10</v>
      </c>
      <c r="M841" s="10" t="s">
        <v>11</v>
      </c>
      <c r="N841" s="10" t="s">
        <v>12</v>
      </c>
      <c r="O841" s="10" t="s">
        <v>13</v>
      </c>
      <c r="P841" s="10" t="s">
        <v>14</v>
      </c>
      <c r="Q841" s="10" t="s">
        <v>15</v>
      </c>
      <c r="R841" s="10" t="s">
        <v>16</v>
      </c>
      <c r="S841" s="10" t="s">
        <v>17</v>
      </c>
      <c r="T841" s="19" t="s">
        <v>18</v>
      </c>
      <c r="U841" s="19" t="s">
        <v>19</v>
      </c>
      <c r="V841" s="19" t="s">
        <v>20</v>
      </c>
      <c r="W841" s="19" t="s">
        <v>21</v>
      </c>
    </row>
    <row r="842" spans="1:23" x14ac:dyDescent="0.25">
      <c r="A842" s="7">
        <v>2016</v>
      </c>
      <c r="B842" s="7">
        <v>1</v>
      </c>
      <c r="C842" s="7">
        <v>1</v>
      </c>
      <c r="D842" s="7">
        <v>1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1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19">
        <f>(F842+O842+L842)/(D842+O842+M842)</f>
        <v>0</v>
      </c>
      <c r="U842" s="19">
        <f>(G842+H842*2+I842*3+J842*4)/D842</f>
        <v>0</v>
      </c>
      <c r="V842" s="19">
        <f>T842+U842</f>
        <v>0</v>
      </c>
      <c r="W842" s="19">
        <f>F842/D842</f>
        <v>0</v>
      </c>
    </row>
    <row r="843" spans="1:23" x14ac:dyDescent="0.25">
      <c r="A843" s="10" t="s">
        <v>23</v>
      </c>
      <c r="B843" s="7">
        <v>1</v>
      </c>
      <c r="C843" s="7">
        <v>1</v>
      </c>
      <c r="D843" s="7">
        <v>1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1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19">
        <f>(F843+O843+L843)/(D843+O843+M843)</f>
        <v>0</v>
      </c>
      <c r="U843" s="19">
        <f>(G843+H843*2+I843*3+J843*4)/D843</f>
        <v>0</v>
      </c>
      <c r="V843" s="19">
        <f>T843+U843</f>
        <v>0</v>
      </c>
      <c r="W843" s="19">
        <f>F843/D843</f>
        <v>0</v>
      </c>
    </row>
    <row r="844" spans="1:23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9"/>
      <c r="U844" s="19"/>
      <c r="V844" s="19"/>
      <c r="W844" s="19"/>
    </row>
    <row r="845" spans="1:23" ht="15.75" x14ac:dyDescent="0.25">
      <c r="A845" s="9" t="s">
        <v>153</v>
      </c>
      <c r="B845" s="10" t="s">
        <v>0</v>
      </c>
      <c r="C845" s="10" t="s">
        <v>1</v>
      </c>
      <c r="D845" s="10" t="s">
        <v>2</v>
      </c>
      <c r="E845" s="10" t="s">
        <v>3</v>
      </c>
      <c r="F845" s="10" t="s">
        <v>4</v>
      </c>
      <c r="G845" s="10" t="s">
        <v>5</v>
      </c>
      <c r="H845" s="10" t="s">
        <v>6</v>
      </c>
      <c r="I845" s="10" t="s">
        <v>7</v>
      </c>
      <c r="J845" s="10" t="s">
        <v>8</v>
      </c>
      <c r="K845" s="10" t="s">
        <v>9</v>
      </c>
      <c r="L845" s="10" t="s">
        <v>10</v>
      </c>
      <c r="M845" s="10" t="s">
        <v>11</v>
      </c>
      <c r="N845" s="10" t="s">
        <v>12</v>
      </c>
      <c r="O845" s="10" t="s">
        <v>13</v>
      </c>
      <c r="P845" s="10" t="s">
        <v>14</v>
      </c>
      <c r="Q845" s="10" t="s">
        <v>15</v>
      </c>
      <c r="R845" s="10" t="s">
        <v>16</v>
      </c>
      <c r="S845" s="10" t="s">
        <v>17</v>
      </c>
      <c r="T845" s="19" t="s">
        <v>18</v>
      </c>
      <c r="U845" s="19" t="s">
        <v>19</v>
      </c>
      <c r="V845" s="19" t="s">
        <v>20</v>
      </c>
      <c r="W845" s="19" t="s">
        <v>21</v>
      </c>
    </row>
    <row r="846" spans="1:23" x14ac:dyDescent="0.25">
      <c r="A846" s="7">
        <v>2004</v>
      </c>
      <c r="B846" s="7">
        <v>13</v>
      </c>
      <c r="C846" s="7">
        <v>30</v>
      </c>
      <c r="D846" s="7">
        <v>30</v>
      </c>
      <c r="F846" s="7">
        <v>7</v>
      </c>
      <c r="G846" s="7">
        <v>7</v>
      </c>
      <c r="T846" s="19">
        <f>(F846+O846+L846)/(D846+O846+M846)</f>
        <v>0.23333333333333334</v>
      </c>
      <c r="U846" s="19">
        <f>(G846+H846*2+I846*3+J846*4)/D846</f>
        <v>0.23333333333333334</v>
      </c>
      <c r="V846" s="19">
        <f>T846+U846</f>
        <v>0.46666666666666667</v>
      </c>
      <c r="W846" s="19">
        <f>F846/D846</f>
        <v>0.23333333333333334</v>
      </c>
    </row>
    <row r="847" spans="1:23" x14ac:dyDescent="0.25">
      <c r="A847" s="10" t="s">
        <v>23</v>
      </c>
      <c r="B847" s="7">
        <v>13</v>
      </c>
      <c r="C847" s="7">
        <v>30</v>
      </c>
      <c r="D847" s="7">
        <v>30</v>
      </c>
      <c r="E847" s="7">
        <v>0</v>
      </c>
      <c r="F847" s="7">
        <v>7</v>
      </c>
      <c r="G847" s="7">
        <v>7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19">
        <f>(F847+O847+L847)/(D847+O847+M847)</f>
        <v>0.23333333333333334</v>
      </c>
      <c r="U847" s="19">
        <f>(G847+H847*2+I847*3+J847*4)/D847</f>
        <v>0.23333333333333334</v>
      </c>
      <c r="V847" s="19">
        <f>T847+U847</f>
        <v>0.46666666666666667</v>
      </c>
      <c r="W847" s="19">
        <f>F847/D847</f>
        <v>0.23333333333333334</v>
      </c>
    </row>
    <row r="848" spans="1:23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9"/>
      <c r="U848" s="19"/>
      <c r="V848" s="19"/>
      <c r="W848" s="19"/>
    </row>
    <row r="849" spans="1:27" ht="15.75" x14ac:dyDescent="0.25">
      <c r="A849" s="9" t="s">
        <v>27</v>
      </c>
      <c r="B849" s="10" t="s">
        <v>0</v>
      </c>
      <c r="C849" s="10" t="s">
        <v>1</v>
      </c>
      <c r="D849" s="10" t="s">
        <v>2</v>
      </c>
      <c r="E849" s="10" t="s">
        <v>3</v>
      </c>
      <c r="F849" s="10" t="s">
        <v>4</v>
      </c>
      <c r="G849" s="10" t="s">
        <v>5</v>
      </c>
      <c r="H849" s="10" t="s">
        <v>6</v>
      </c>
      <c r="I849" s="10" t="s">
        <v>7</v>
      </c>
      <c r="J849" s="10" t="s">
        <v>8</v>
      </c>
      <c r="K849" s="10" t="s">
        <v>9</v>
      </c>
      <c r="L849" s="10" t="s">
        <v>10</v>
      </c>
      <c r="M849" s="10" t="s">
        <v>11</v>
      </c>
      <c r="N849" s="10" t="s">
        <v>12</v>
      </c>
      <c r="O849" s="10" t="s">
        <v>13</v>
      </c>
      <c r="P849" s="10" t="s">
        <v>14</v>
      </c>
      <c r="Q849" s="10" t="s">
        <v>15</v>
      </c>
      <c r="R849" s="10" t="s">
        <v>16</v>
      </c>
      <c r="S849" s="10" t="s">
        <v>17</v>
      </c>
      <c r="T849" s="19" t="s">
        <v>18</v>
      </c>
      <c r="U849" s="19" t="s">
        <v>19</v>
      </c>
      <c r="V849" s="19" t="s">
        <v>20</v>
      </c>
      <c r="W849" s="19" t="s">
        <v>21</v>
      </c>
    </row>
    <row r="850" spans="1:27" x14ac:dyDescent="0.25">
      <c r="A850" s="7">
        <v>2014</v>
      </c>
      <c r="B850" s="7">
        <v>7</v>
      </c>
      <c r="C850" s="7">
        <v>18</v>
      </c>
      <c r="D850" s="7">
        <v>17</v>
      </c>
      <c r="E850" s="7">
        <v>1</v>
      </c>
      <c r="F850" s="7">
        <v>2</v>
      </c>
      <c r="G850" s="7">
        <v>1</v>
      </c>
      <c r="H850" s="7">
        <v>0</v>
      </c>
      <c r="I850" s="7">
        <v>0</v>
      </c>
      <c r="J850" s="7">
        <v>1</v>
      </c>
      <c r="K850" s="7">
        <v>1</v>
      </c>
      <c r="L850" s="7">
        <v>1</v>
      </c>
      <c r="M850" s="7">
        <v>0</v>
      </c>
      <c r="N850" s="7">
        <v>10</v>
      </c>
      <c r="O850" s="7">
        <v>0</v>
      </c>
      <c r="P850" s="7">
        <v>0</v>
      </c>
      <c r="Q850" s="7">
        <v>1</v>
      </c>
      <c r="R850" s="7">
        <v>0</v>
      </c>
      <c r="S850" s="7">
        <v>0</v>
      </c>
      <c r="T850" s="19">
        <f>(F850+O850+L850)/(D850+O850+M850)</f>
        <v>0.17647058823529413</v>
      </c>
      <c r="U850" s="19">
        <f>(G850+H850*2+I850*3+J850*4)/D850</f>
        <v>0.29411764705882354</v>
      </c>
      <c r="V850" s="19">
        <f>T850+U850</f>
        <v>0.47058823529411764</v>
      </c>
      <c r="W850" s="19">
        <f>F850/D850</f>
        <v>0.11764705882352941</v>
      </c>
    </row>
    <row r="851" spans="1:27" x14ac:dyDescent="0.25">
      <c r="A851" s="10" t="s">
        <v>23</v>
      </c>
      <c r="B851" s="7">
        <v>7</v>
      </c>
      <c r="C851" s="7">
        <v>18</v>
      </c>
      <c r="D851" s="7">
        <v>17</v>
      </c>
      <c r="E851" s="7">
        <v>1</v>
      </c>
      <c r="F851" s="7">
        <v>2</v>
      </c>
      <c r="G851" s="7">
        <v>1</v>
      </c>
      <c r="H851" s="7">
        <v>0</v>
      </c>
      <c r="I851" s="7">
        <v>0</v>
      </c>
      <c r="J851" s="7">
        <v>1</v>
      </c>
      <c r="K851" s="7">
        <v>1</v>
      </c>
      <c r="L851" s="7">
        <v>1</v>
      </c>
      <c r="M851" s="7">
        <v>0</v>
      </c>
      <c r="N851" s="7">
        <v>10</v>
      </c>
      <c r="O851" s="7">
        <v>0</v>
      </c>
      <c r="P851" s="7">
        <v>0</v>
      </c>
      <c r="Q851" s="7">
        <v>1</v>
      </c>
      <c r="R851" s="7">
        <v>0</v>
      </c>
      <c r="S851" s="7">
        <v>0</v>
      </c>
      <c r="T851" s="19">
        <f>(F851+O851+L851)/(D851+O851+M851)</f>
        <v>0.17647058823529413</v>
      </c>
      <c r="U851" s="19">
        <f>(G851+H851*2+I851*3+J851*4)/D851</f>
        <v>0.29411764705882354</v>
      </c>
      <c r="V851" s="19">
        <f>T851+U851</f>
        <v>0.47058823529411764</v>
      </c>
      <c r="W851" s="19">
        <f>F851/D851</f>
        <v>0.11764705882352941</v>
      </c>
    </row>
    <row r="852" spans="1:27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9"/>
      <c r="U852" s="19"/>
      <c r="V852" s="19"/>
      <c r="W852" s="19"/>
    </row>
    <row r="853" spans="1:27" ht="15.75" x14ac:dyDescent="0.25">
      <c r="A853" s="9" t="s">
        <v>29</v>
      </c>
      <c r="B853" s="10" t="s">
        <v>0</v>
      </c>
      <c r="C853" s="10" t="s">
        <v>1</v>
      </c>
      <c r="D853" s="10" t="s">
        <v>2</v>
      </c>
      <c r="E853" s="10" t="s">
        <v>3</v>
      </c>
      <c r="F853" s="10" t="s">
        <v>4</v>
      </c>
      <c r="G853" s="10" t="s">
        <v>5</v>
      </c>
      <c r="H853" s="10" t="s">
        <v>6</v>
      </c>
      <c r="I853" s="10" t="s">
        <v>7</v>
      </c>
      <c r="J853" s="10" t="s">
        <v>8</v>
      </c>
      <c r="K853" s="10" t="s">
        <v>9</v>
      </c>
      <c r="L853" s="10" t="s">
        <v>10</v>
      </c>
      <c r="M853" s="10" t="s">
        <v>11</v>
      </c>
      <c r="N853" s="10" t="s">
        <v>12</v>
      </c>
      <c r="O853" s="10" t="s">
        <v>13</v>
      </c>
      <c r="P853" s="10" t="s">
        <v>14</v>
      </c>
      <c r="Q853" s="10" t="s">
        <v>15</v>
      </c>
      <c r="R853" s="10" t="s">
        <v>16</v>
      </c>
      <c r="S853" s="10" t="s">
        <v>17</v>
      </c>
      <c r="T853" s="19" t="s">
        <v>18</v>
      </c>
      <c r="U853" s="19" t="s">
        <v>19</v>
      </c>
      <c r="V853" s="19" t="s">
        <v>20</v>
      </c>
      <c r="W853" s="19" t="s">
        <v>21</v>
      </c>
    </row>
    <row r="854" spans="1:27" x14ac:dyDescent="0.25">
      <c r="A854" s="7">
        <v>2014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19">
        <v>0</v>
      </c>
      <c r="U854" s="19">
        <v>0</v>
      </c>
      <c r="V854" s="19">
        <v>0</v>
      </c>
      <c r="W854" s="19">
        <v>0</v>
      </c>
    </row>
    <row r="855" spans="1:27" x14ac:dyDescent="0.25">
      <c r="A855" s="7">
        <v>2018</v>
      </c>
      <c r="B855" s="7">
        <v>3</v>
      </c>
      <c r="C855" s="7">
        <v>1</v>
      </c>
      <c r="D855" s="7">
        <v>1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19">
        <f>(F855+O855+L855)/(D855+O855+M855)</f>
        <v>0</v>
      </c>
      <c r="U855" s="19">
        <f>(G855+H855*2+I855*3+J855*4)/D855</f>
        <v>0</v>
      </c>
      <c r="V855" s="19">
        <f>T855+U855</f>
        <v>0</v>
      </c>
      <c r="W855" s="19">
        <f>F855/D855</f>
        <v>0</v>
      </c>
    </row>
    <row r="856" spans="1:27" x14ac:dyDescent="0.25">
      <c r="A856" s="10" t="s">
        <v>23</v>
      </c>
      <c r="B856" s="7">
        <v>3</v>
      </c>
      <c r="C856" s="7">
        <v>1</v>
      </c>
      <c r="D856" s="7">
        <v>1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19">
        <f>(F856+O856+L856)/(D856+O856+M856)</f>
        <v>0</v>
      </c>
      <c r="U856" s="19">
        <f>(G856+H856*2+I856*3+J856*4)/D856</f>
        <v>0</v>
      </c>
      <c r="V856" s="19">
        <f>T856+U856</f>
        <v>0</v>
      </c>
      <c r="W856" s="19">
        <f>F856/D856</f>
        <v>0</v>
      </c>
    </row>
    <row r="857" spans="1:27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9"/>
      <c r="U857" s="19"/>
      <c r="V857" s="19"/>
      <c r="W857" s="19"/>
      <c r="Y857" s="11"/>
      <c r="Z857" s="11"/>
      <c r="AA857" s="11"/>
    </row>
    <row r="858" spans="1:27" ht="15.75" x14ac:dyDescent="0.25">
      <c r="A858" s="9" t="s">
        <v>62</v>
      </c>
      <c r="B858" s="10" t="s">
        <v>0</v>
      </c>
      <c r="C858" s="10" t="s">
        <v>1</v>
      </c>
      <c r="D858" s="10" t="s">
        <v>2</v>
      </c>
      <c r="E858" s="10" t="s">
        <v>3</v>
      </c>
      <c r="F858" s="10" t="s">
        <v>4</v>
      </c>
      <c r="G858" s="10" t="s">
        <v>5</v>
      </c>
      <c r="H858" s="10" t="s">
        <v>6</v>
      </c>
      <c r="I858" s="10" t="s">
        <v>7</v>
      </c>
      <c r="J858" s="10" t="s">
        <v>8</v>
      </c>
      <c r="K858" s="10" t="s">
        <v>9</v>
      </c>
      <c r="L858" s="10" t="s">
        <v>10</v>
      </c>
      <c r="M858" s="10" t="s">
        <v>11</v>
      </c>
      <c r="N858" s="10" t="s">
        <v>12</v>
      </c>
      <c r="O858" s="10" t="s">
        <v>13</v>
      </c>
      <c r="P858" s="10" t="s">
        <v>14</v>
      </c>
      <c r="Q858" s="10" t="s">
        <v>15</v>
      </c>
      <c r="R858" s="10" t="s">
        <v>16</v>
      </c>
      <c r="S858" s="10" t="s">
        <v>17</v>
      </c>
      <c r="T858" s="19" t="s">
        <v>18</v>
      </c>
      <c r="U858" s="19" t="s">
        <v>19</v>
      </c>
      <c r="V858" s="19" t="s">
        <v>20</v>
      </c>
      <c r="W858" s="19" t="s">
        <v>21</v>
      </c>
    </row>
    <row r="859" spans="1:27" x14ac:dyDescent="0.25">
      <c r="A859" s="7">
        <v>2010</v>
      </c>
      <c r="B859" s="7">
        <v>4</v>
      </c>
      <c r="C859" s="7">
        <v>5</v>
      </c>
      <c r="D859" s="7">
        <v>4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1</v>
      </c>
      <c r="M859" s="7">
        <v>0</v>
      </c>
      <c r="N859" s="7">
        <v>4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19">
        <f>(F859+O859+L859)/(D859+O859+M859)</f>
        <v>0.25</v>
      </c>
      <c r="U859" s="19">
        <f>(G859+H859*2+I859*3+J859*4)/D859</f>
        <v>0</v>
      </c>
      <c r="V859" s="19">
        <f>T859+U859</f>
        <v>0.25</v>
      </c>
      <c r="W859" s="19">
        <f>F859/D859</f>
        <v>0</v>
      </c>
    </row>
    <row r="860" spans="1:27" x14ac:dyDescent="0.25">
      <c r="A860" s="10" t="s">
        <v>23</v>
      </c>
      <c r="B860" s="7">
        <v>4</v>
      </c>
      <c r="C860" s="7">
        <v>5</v>
      </c>
      <c r="D860" s="7">
        <v>4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1</v>
      </c>
      <c r="M860" s="7">
        <v>0</v>
      </c>
      <c r="N860" s="7">
        <v>4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19">
        <f>(F860+O860+L860)/(D860+O860+M860)</f>
        <v>0.25</v>
      </c>
      <c r="U860" s="19">
        <f>(G860+H860*2+I860*3+J860*4)/D860</f>
        <v>0</v>
      </c>
      <c r="V860" s="19">
        <f>T860+U860</f>
        <v>0.25</v>
      </c>
      <c r="W860" s="19">
        <f>F860/D860</f>
        <v>0</v>
      </c>
    </row>
    <row r="861" spans="1:27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9"/>
      <c r="U861" s="19"/>
      <c r="V861" s="19"/>
      <c r="W861" s="19"/>
      <c r="Y861" s="11"/>
      <c r="Z861" s="11"/>
      <c r="AA861" s="11"/>
    </row>
    <row r="862" spans="1:27" ht="15.75" x14ac:dyDescent="0.25">
      <c r="A862" s="9" t="s">
        <v>105</v>
      </c>
      <c r="B862" s="10" t="s">
        <v>0</v>
      </c>
      <c r="C862" s="10" t="s">
        <v>1</v>
      </c>
      <c r="D862" s="10" t="s">
        <v>2</v>
      </c>
      <c r="E862" s="10" t="s">
        <v>3</v>
      </c>
      <c r="F862" s="10" t="s">
        <v>4</v>
      </c>
      <c r="G862" s="10" t="s">
        <v>5</v>
      </c>
      <c r="H862" s="10" t="s">
        <v>6</v>
      </c>
      <c r="I862" s="10" t="s">
        <v>7</v>
      </c>
      <c r="J862" s="10" t="s">
        <v>8</v>
      </c>
      <c r="K862" s="10" t="s">
        <v>9</v>
      </c>
      <c r="L862" s="10" t="s">
        <v>10</v>
      </c>
      <c r="M862" s="10" t="s">
        <v>11</v>
      </c>
      <c r="N862" s="10" t="s">
        <v>12</v>
      </c>
      <c r="O862" s="10" t="s">
        <v>13</v>
      </c>
      <c r="P862" s="10" t="s">
        <v>14</v>
      </c>
      <c r="Q862" s="10" t="s">
        <v>15</v>
      </c>
      <c r="R862" s="10" t="s">
        <v>16</v>
      </c>
      <c r="S862" s="10" t="s">
        <v>17</v>
      </c>
      <c r="T862" s="19" t="s">
        <v>18</v>
      </c>
      <c r="U862" s="19" t="s">
        <v>19</v>
      </c>
      <c r="V862" s="19" t="s">
        <v>20</v>
      </c>
      <c r="W862" s="19" t="s">
        <v>21</v>
      </c>
    </row>
    <row r="863" spans="1:27" x14ac:dyDescent="0.25">
      <c r="A863" s="7">
        <v>2004</v>
      </c>
      <c r="B863" s="12">
        <v>22</v>
      </c>
      <c r="C863" s="12">
        <v>58</v>
      </c>
      <c r="D863" s="12">
        <v>58</v>
      </c>
      <c r="E863" s="12"/>
      <c r="F863" s="12">
        <v>15</v>
      </c>
      <c r="G863" s="12">
        <v>15</v>
      </c>
      <c r="T863" s="19">
        <f t="shared" ref="T863:T872" si="88">(F863+O863+L863)/(D863+O863+M863)</f>
        <v>0.25862068965517243</v>
      </c>
      <c r="U863" s="19">
        <f t="shared" ref="U863:U872" si="89">(G863+H863*2+I863*3+J863*4)/D863</f>
        <v>0.25862068965517243</v>
      </c>
      <c r="V863" s="19">
        <f t="shared" ref="V863:V872" si="90">T863+U863</f>
        <v>0.51724137931034486</v>
      </c>
      <c r="W863" s="19">
        <f t="shared" ref="W863:W872" si="91">F863/D863</f>
        <v>0.25862068965517243</v>
      </c>
    </row>
    <row r="864" spans="1:27" x14ac:dyDescent="0.25">
      <c r="A864" s="7">
        <v>2005</v>
      </c>
      <c r="B864" s="7">
        <v>19</v>
      </c>
      <c r="C864" s="7">
        <v>43</v>
      </c>
      <c r="D864" s="7">
        <v>36</v>
      </c>
      <c r="E864" s="7">
        <v>12</v>
      </c>
      <c r="F864" s="7">
        <v>8</v>
      </c>
      <c r="G864" s="7">
        <v>6</v>
      </c>
      <c r="H864" s="7">
        <v>2</v>
      </c>
      <c r="I864" s="7">
        <v>0</v>
      </c>
      <c r="J864" s="7">
        <v>0</v>
      </c>
      <c r="K864" s="7">
        <v>3</v>
      </c>
      <c r="L864" s="7">
        <v>6</v>
      </c>
      <c r="M864" s="7">
        <v>1</v>
      </c>
      <c r="N864" s="7">
        <v>9</v>
      </c>
      <c r="O864" s="7">
        <v>0</v>
      </c>
      <c r="P864" s="7">
        <v>2</v>
      </c>
      <c r="Q864" s="7">
        <v>1</v>
      </c>
      <c r="R864" s="7">
        <v>13</v>
      </c>
      <c r="S864" s="7">
        <v>0</v>
      </c>
      <c r="T864" s="19">
        <f t="shared" si="88"/>
        <v>0.3783783783783784</v>
      </c>
      <c r="U864" s="19">
        <f t="shared" si="89"/>
        <v>0.27777777777777779</v>
      </c>
      <c r="V864" s="19">
        <f t="shared" si="90"/>
        <v>0.65615615615615619</v>
      </c>
      <c r="W864" s="19">
        <f t="shared" si="91"/>
        <v>0.22222222222222221</v>
      </c>
    </row>
    <row r="865" spans="1:27" x14ac:dyDescent="0.25">
      <c r="A865" s="7">
        <v>2006</v>
      </c>
      <c r="B865" s="48">
        <v>20</v>
      </c>
      <c r="C865" s="48">
        <v>77</v>
      </c>
      <c r="D865" s="48">
        <v>70</v>
      </c>
      <c r="E865" s="53">
        <v>25</v>
      </c>
      <c r="F865" s="48">
        <v>25</v>
      </c>
      <c r="G865" s="48">
        <v>23</v>
      </c>
      <c r="H865" s="48">
        <v>0</v>
      </c>
      <c r="I865" s="53">
        <v>2</v>
      </c>
      <c r="J865" s="48">
        <v>0</v>
      </c>
      <c r="K865" s="48">
        <v>4</v>
      </c>
      <c r="L865" s="48">
        <v>4</v>
      </c>
      <c r="M865" s="48">
        <v>2</v>
      </c>
      <c r="N865" s="48">
        <v>19</v>
      </c>
      <c r="O865" s="48">
        <v>1</v>
      </c>
      <c r="P865" s="48">
        <v>1</v>
      </c>
      <c r="Q865" s="48">
        <v>1</v>
      </c>
      <c r="R865" s="53">
        <v>25</v>
      </c>
      <c r="S865" s="48">
        <v>1</v>
      </c>
      <c r="T865" s="41">
        <f t="shared" si="88"/>
        <v>0.41095890410958902</v>
      </c>
      <c r="U865" s="41">
        <f t="shared" si="89"/>
        <v>0.41428571428571431</v>
      </c>
      <c r="V865" s="41">
        <f t="shared" si="90"/>
        <v>0.82524461839530328</v>
      </c>
      <c r="W865" s="41">
        <f t="shared" si="91"/>
        <v>0.35714285714285715</v>
      </c>
    </row>
    <row r="866" spans="1:27" x14ac:dyDescent="0.25">
      <c r="A866" s="7">
        <v>2007</v>
      </c>
      <c r="B866" s="7">
        <v>23</v>
      </c>
      <c r="C866" s="7">
        <v>83</v>
      </c>
      <c r="D866" s="7">
        <v>72</v>
      </c>
      <c r="E866" s="7">
        <v>23</v>
      </c>
      <c r="F866" s="7">
        <v>28</v>
      </c>
      <c r="G866" s="7">
        <v>25</v>
      </c>
      <c r="H866" s="7">
        <v>2</v>
      </c>
      <c r="I866" s="7">
        <v>1</v>
      </c>
      <c r="J866" s="7">
        <v>0</v>
      </c>
      <c r="K866" s="7">
        <v>7</v>
      </c>
      <c r="L866" s="7">
        <v>7</v>
      </c>
      <c r="M866" s="7">
        <v>0</v>
      </c>
      <c r="N866" s="46">
        <v>8</v>
      </c>
      <c r="O866" s="7">
        <v>3</v>
      </c>
      <c r="P866" s="7">
        <v>3</v>
      </c>
      <c r="Q866" s="7">
        <v>2</v>
      </c>
      <c r="R866" s="46">
        <v>24</v>
      </c>
      <c r="S866" s="7">
        <v>1</v>
      </c>
      <c r="T866" s="19">
        <f t="shared" si="88"/>
        <v>0.50666666666666671</v>
      </c>
      <c r="U866" s="19">
        <f t="shared" si="89"/>
        <v>0.44444444444444442</v>
      </c>
      <c r="V866" s="19">
        <f t="shared" si="90"/>
        <v>0.95111111111111113</v>
      </c>
      <c r="W866" s="19">
        <f t="shared" si="91"/>
        <v>0.3888888888888889</v>
      </c>
      <c r="Y866" s="11"/>
      <c r="Z866" s="11"/>
      <c r="AA866" s="11"/>
    </row>
    <row r="867" spans="1:27" x14ac:dyDescent="0.25">
      <c r="A867" s="7">
        <v>2008</v>
      </c>
      <c r="B867" s="7">
        <v>19</v>
      </c>
      <c r="C867" s="7">
        <v>80</v>
      </c>
      <c r="D867" s="7">
        <v>69</v>
      </c>
      <c r="E867" s="7">
        <v>16</v>
      </c>
      <c r="F867" s="7">
        <v>19</v>
      </c>
      <c r="G867" s="7">
        <v>17</v>
      </c>
      <c r="H867" s="7">
        <v>2</v>
      </c>
      <c r="I867" s="7">
        <v>0</v>
      </c>
      <c r="J867" s="7">
        <v>0</v>
      </c>
      <c r="K867" s="7">
        <v>7</v>
      </c>
      <c r="L867" s="7">
        <v>6</v>
      </c>
      <c r="M867" s="7">
        <v>2</v>
      </c>
      <c r="N867" s="7">
        <v>14</v>
      </c>
      <c r="O867" s="53">
        <v>3</v>
      </c>
      <c r="P867" s="7">
        <v>2</v>
      </c>
      <c r="Q867" s="7">
        <v>1</v>
      </c>
      <c r="R867" s="7">
        <v>8</v>
      </c>
      <c r="S867" s="7">
        <v>1</v>
      </c>
      <c r="T867" s="19">
        <f t="shared" si="88"/>
        <v>0.3783783783783784</v>
      </c>
      <c r="U867" s="19">
        <f t="shared" si="89"/>
        <v>0.30434782608695654</v>
      </c>
      <c r="V867" s="19">
        <f t="shared" si="90"/>
        <v>0.68272620446533494</v>
      </c>
      <c r="W867" s="19">
        <f t="shared" si="91"/>
        <v>0.27536231884057971</v>
      </c>
    </row>
    <row r="868" spans="1:27" x14ac:dyDescent="0.25">
      <c r="A868" s="7">
        <v>2009</v>
      </c>
      <c r="B868" s="7">
        <v>17</v>
      </c>
      <c r="C868" s="7">
        <v>55</v>
      </c>
      <c r="D868" s="7">
        <v>40</v>
      </c>
      <c r="E868" s="7">
        <v>14</v>
      </c>
      <c r="F868" s="7">
        <v>8</v>
      </c>
      <c r="G868" s="7">
        <v>6</v>
      </c>
      <c r="H868" s="7">
        <v>1</v>
      </c>
      <c r="I868" s="7">
        <v>1</v>
      </c>
      <c r="J868" s="7">
        <v>0</v>
      </c>
      <c r="K868" s="7">
        <v>3</v>
      </c>
      <c r="L868" s="7">
        <v>13</v>
      </c>
      <c r="M868" s="7">
        <v>2</v>
      </c>
      <c r="N868" s="7">
        <v>7</v>
      </c>
      <c r="O868" s="7">
        <v>0</v>
      </c>
      <c r="P868" s="7">
        <v>3</v>
      </c>
      <c r="Q868" s="7">
        <v>1</v>
      </c>
      <c r="R868" s="7">
        <v>17</v>
      </c>
      <c r="S868" s="7">
        <v>1</v>
      </c>
      <c r="T868" s="19">
        <f t="shared" si="88"/>
        <v>0.5</v>
      </c>
      <c r="U868" s="19">
        <f t="shared" si="89"/>
        <v>0.27500000000000002</v>
      </c>
      <c r="V868" s="19">
        <f t="shared" si="90"/>
        <v>0.77500000000000002</v>
      </c>
      <c r="W868" s="19">
        <f t="shared" si="91"/>
        <v>0.2</v>
      </c>
    </row>
    <row r="869" spans="1:27" x14ac:dyDescent="0.25">
      <c r="A869" s="7">
        <v>2010</v>
      </c>
      <c r="B869" s="7">
        <v>9</v>
      </c>
      <c r="C869" s="7">
        <v>36</v>
      </c>
      <c r="D869" s="7">
        <v>26</v>
      </c>
      <c r="E869" s="7">
        <v>11</v>
      </c>
      <c r="F869" s="7">
        <v>7</v>
      </c>
      <c r="G869" s="7">
        <v>7</v>
      </c>
      <c r="H869" s="7">
        <v>0</v>
      </c>
      <c r="I869" s="7">
        <v>0</v>
      </c>
      <c r="J869" s="7">
        <v>0</v>
      </c>
      <c r="K869" s="7">
        <v>0</v>
      </c>
      <c r="L869" s="7">
        <v>10</v>
      </c>
      <c r="M869" s="7">
        <v>0</v>
      </c>
      <c r="N869" s="7">
        <v>10</v>
      </c>
      <c r="O869" s="7">
        <v>0</v>
      </c>
      <c r="P869" s="7">
        <v>2</v>
      </c>
      <c r="Q869" s="7">
        <v>0</v>
      </c>
      <c r="R869" s="7">
        <v>5</v>
      </c>
      <c r="S869" s="7">
        <v>0</v>
      </c>
      <c r="T869" s="19">
        <f t="shared" si="88"/>
        <v>0.65384615384615385</v>
      </c>
      <c r="U869" s="19">
        <f t="shared" si="89"/>
        <v>0.26923076923076922</v>
      </c>
      <c r="V869" s="19">
        <f t="shared" si="90"/>
        <v>0.92307692307692313</v>
      </c>
      <c r="W869" s="19">
        <f t="shared" si="91"/>
        <v>0.26923076923076922</v>
      </c>
    </row>
    <row r="870" spans="1:27" x14ac:dyDescent="0.25">
      <c r="A870" s="7">
        <v>2011</v>
      </c>
      <c r="B870" s="7">
        <v>19</v>
      </c>
      <c r="C870" s="7">
        <v>84</v>
      </c>
      <c r="D870" s="7">
        <v>59</v>
      </c>
      <c r="E870" s="7">
        <v>15</v>
      </c>
      <c r="F870" s="7">
        <v>22</v>
      </c>
      <c r="G870" s="7">
        <v>18</v>
      </c>
      <c r="H870" s="7">
        <v>3</v>
      </c>
      <c r="I870" s="7">
        <v>1</v>
      </c>
      <c r="J870" s="7">
        <v>0</v>
      </c>
      <c r="K870" s="7">
        <v>5</v>
      </c>
      <c r="L870" s="53">
        <v>11</v>
      </c>
      <c r="M870" s="7">
        <v>3</v>
      </c>
      <c r="N870" s="7">
        <v>12</v>
      </c>
      <c r="O870" s="7">
        <v>2</v>
      </c>
      <c r="P870" s="7">
        <v>1</v>
      </c>
      <c r="Q870" s="7">
        <v>1</v>
      </c>
      <c r="R870" s="7">
        <v>12</v>
      </c>
      <c r="S870" s="7">
        <v>1</v>
      </c>
      <c r="T870" s="52">
        <f t="shared" si="88"/>
        <v>0.546875</v>
      </c>
      <c r="U870" s="19">
        <f t="shared" si="89"/>
        <v>0.4576271186440678</v>
      </c>
      <c r="V870" s="19">
        <f t="shared" si="90"/>
        <v>1.0045021186440679</v>
      </c>
      <c r="W870" s="19">
        <f t="shared" si="91"/>
        <v>0.3728813559322034</v>
      </c>
      <c r="Y870" s="11"/>
      <c r="Z870" s="11"/>
      <c r="AA870" s="11"/>
    </row>
    <row r="871" spans="1:27" x14ac:dyDescent="0.25">
      <c r="A871" s="7">
        <v>2012</v>
      </c>
      <c r="B871" s="7">
        <v>3</v>
      </c>
      <c r="C871" s="7">
        <v>13</v>
      </c>
      <c r="D871" s="7">
        <v>13</v>
      </c>
      <c r="E871" s="7">
        <v>3</v>
      </c>
      <c r="F871" s="7">
        <v>4</v>
      </c>
      <c r="G871" s="7">
        <v>4</v>
      </c>
      <c r="H871" s="7">
        <v>0</v>
      </c>
      <c r="I871" s="7">
        <v>0</v>
      </c>
      <c r="J871" s="7">
        <v>0</v>
      </c>
      <c r="K871" s="7">
        <v>1</v>
      </c>
      <c r="L871" s="7">
        <v>0</v>
      </c>
      <c r="M871" s="7">
        <v>0</v>
      </c>
      <c r="N871" s="7">
        <v>4</v>
      </c>
      <c r="O871" s="7">
        <v>0</v>
      </c>
      <c r="P871" s="7">
        <v>0</v>
      </c>
      <c r="Q871" s="7">
        <v>0</v>
      </c>
      <c r="R871" s="7">
        <v>2</v>
      </c>
      <c r="S871" s="7">
        <v>0</v>
      </c>
      <c r="T871" s="19">
        <f t="shared" si="88"/>
        <v>0.30769230769230771</v>
      </c>
      <c r="U871" s="19">
        <f t="shared" si="89"/>
        <v>0.30769230769230771</v>
      </c>
      <c r="V871" s="19">
        <f t="shared" si="90"/>
        <v>0.61538461538461542</v>
      </c>
      <c r="W871" s="19">
        <f t="shared" si="91"/>
        <v>0.30769230769230771</v>
      </c>
    </row>
    <row r="872" spans="1:27" x14ac:dyDescent="0.25">
      <c r="A872" s="23" t="s">
        <v>23</v>
      </c>
      <c r="B872" s="12">
        <v>151</v>
      </c>
      <c r="C872" s="12">
        <v>529</v>
      </c>
      <c r="D872" s="12">
        <v>443</v>
      </c>
      <c r="E872" s="12">
        <v>119</v>
      </c>
      <c r="F872" s="12">
        <v>136</v>
      </c>
      <c r="G872" s="12">
        <v>121</v>
      </c>
      <c r="H872" s="12">
        <v>10</v>
      </c>
      <c r="I872" s="12">
        <v>5</v>
      </c>
      <c r="J872" s="12">
        <v>0</v>
      </c>
      <c r="K872" s="12">
        <v>30</v>
      </c>
      <c r="L872" s="12">
        <v>57</v>
      </c>
      <c r="M872" s="12">
        <v>10</v>
      </c>
      <c r="N872" s="12">
        <v>83</v>
      </c>
      <c r="O872" s="12">
        <v>9</v>
      </c>
      <c r="P872" s="12">
        <v>14</v>
      </c>
      <c r="Q872" s="12">
        <v>7</v>
      </c>
      <c r="R872" s="59">
        <v>106</v>
      </c>
      <c r="S872" s="12">
        <v>5</v>
      </c>
      <c r="T872" s="19">
        <f t="shared" si="88"/>
        <v>0.43722943722943725</v>
      </c>
      <c r="U872" s="19">
        <f t="shared" si="89"/>
        <v>0.35214446952595935</v>
      </c>
      <c r="V872" s="19">
        <f t="shared" si="90"/>
        <v>0.78937390675539665</v>
      </c>
      <c r="W872" s="19">
        <f t="shared" si="91"/>
        <v>0.30699774266365687</v>
      </c>
    </row>
    <row r="873" spans="1:27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4"/>
      <c r="S873" s="10"/>
      <c r="T873" s="19"/>
      <c r="U873" s="19"/>
      <c r="V873" s="19"/>
      <c r="W873" s="19"/>
    </row>
    <row r="874" spans="1:27" ht="15.75" x14ac:dyDescent="0.25">
      <c r="A874" s="9" t="s">
        <v>113</v>
      </c>
      <c r="B874" s="10" t="s">
        <v>0</v>
      </c>
      <c r="C874" s="10" t="s">
        <v>1</v>
      </c>
      <c r="D874" s="10" t="s">
        <v>2</v>
      </c>
      <c r="E874" s="10" t="s">
        <v>3</v>
      </c>
      <c r="F874" s="10" t="s">
        <v>4</v>
      </c>
      <c r="G874" s="10" t="s">
        <v>5</v>
      </c>
      <c r="H874" s="10" t="s">
        <v>6</v>
      </c>
      <c r="I874" s="10" t="s">
        <v>7</v>
      </c>
      <c r="J874" s="10" t="s">
        <v>8</v>
      </c>
      <c r="K874" s="10" t="s">
        <v>9</v>
      </c>
      <c r="L874" s="10" t="s">
        <v>10</v>
      </c>
      <c r="M874" s="10" t="s">
        <v>11</v>
      </c>
      <c r="N874" s="10" t="s">
        <v>12</v>
      </c>
      <c r="O874" s="10" t="s">
        <v>13</v>
      </c>
      <c r="P874" s="10" t="s">
        <v>14</v>
      </c>
      <c r="Q874" s="10" t="s">
        <v>15</v>
      </c>
      <c r="R874" s="10" t="s">
        <v>16</v>
      </c>
      <c r="S874" s="10" t="s">
        <v>17</v>
      </c>
      <c r="T874" s="19" t="s">
        <v>18</v>
      </c>
      <c r="U874" s="19" t="s">
        <v>19</v>
      </c>
      <c r="V874" s="19" t="s">
        <v>20</v>
      </c>
      <c r="W874" s="19" t="s">
        <v>21</v>
      </c>
      <c r="Y874" s="11"/>
      <c r="Z874" s="11"/>
      <c r="AA874" s="11"/>
    </row>
    <row r="875" spans="1:27" x14ac:dyDescent="0.25">
      <c r="A875" s="7">
        <v>2005</v>
      </c>
      <c r="B875" s="7">
        <v>20</v>
      </c>
      <c r="C875" s="7">
        <v>49</v>
      </c>
      <c r="D875" s="7">
        <v>47</v>
      </c>
      <c r="E875" s="7">
        <v>7</v>
      </c>
      <c r="F875" s="7">
        <v>15</v>
      </c>
      <c r="G875" s="7">
        <v>13</v>
      </c>
      <c r="H875" s="7">
        <v>2</v>
      </c>
      <c r="I875" s="7">
        <v>0</v>
      </c>
      <c r="J875" s="7">
        <v>0</v>
      </c>
      <c r="K875" s="7">
        <v>6</v>
      </c>
      <c r="L875" s="7">
        <v>1</v>
      </c>
      <c r="M875" s="7">
        <v>1</v>
      </c>
      <c r="N875" s="7">
        <v>4</v>
      </c>
      <c r="O875" s="7">
        <v>0</v>
      </c>
      <c r="P875" s="7">
        <v>0</v>
      </c>
      <c r="Q875" s="7">
        <v>1</v>
      </c>
      <c r="R875" s="7">
        <v>3</v>
      </c>
      <c r="S875" s="7">
        <v>0</v>
      </c>
      <c r="T875" s="19">
        <f>(F875+O875+L875)/(D875+O875+M875)</f>
        <v>0.33333333333333331</v>
      </c>
      <c r="U875" s="19">
        <f>(G875+H875*2+I875*3+J875*4)/D875</f>
        <v>0.36170212765957449</v>
      </c>
      <c r="V875" s="19">
        <f>T875+U875</f>
        <v>0.69503546099290781</v>
      </c>
      <c r="W875" s="19">
        <f>F875/D875</f>
        <v>0.31914893617021278</v>
      </c>
    </row>
    <row r="876" spans="1:27" x14ac:dyDescent="0.25">
      <c r="A876" s="7">
        <v>2006</v>
      </c>
      <c r="B876" s="7">
        <v>16</v>
      </c>
      <c r="C876" s="7">
        <v>41</v>
      </c>
      <c r="D876" s="7">
        <v>33</v>
      </c>
      <c r="E876" s="7">
        <v>8</v>
      </c>
      <c r="F876" s="7">
        <v>11</v>
      </c>
      <c r="G876" s="7">
        <v>10</v>
      </c>
      <c r="H876" s="7">
        <v>1</v>
      </c>
      <c r="I876" s="7">
        <v>0</v>
      </c>
      <c r="J876" s="7">
        <v>0</v>
      </c>
      <c r="K876" s="7">
        <v>2</v>
      </c>
      <c r="L876" s="7">
        <v>4</v>
      </c>
      <c r="M876" s="7">
        <v>2</v>
      </c>
      <c r="N876" s="7">
        <v>9</v>
      </c>
      <c r="O876" s="7">
        <v>2</v>
      </c>
      <c r="P876" s="7">
        <v>1</v>
      </c>
      <c r="Q876" s="7">
        <v>1</v>
      </c>
      <c r="R876" s="7">
        <v>7</v>
      </c>
      <c r="S876" s="7">
        <v>0</v>
      </c>
      <c r="T876" s="19">
        <f>(F876+O876+L876)/(D876+O876+M876)</f>
        <v>0.45945945945945948</v>
      </c>
      <c r="U876" s="19">
        <f>(G876+H876*2+I876*3+J876*4)/D876</f>
        <v>0.36363636363636365</v>
      </c>
      <c r="V876" s="19">
        <f>T876+U876</f>
        <v>0.82309582309582319</v>
      </c>
      <c r="W876" s="19">
        <f>F876/D876</f>
        <v>0.33333333333333331</v>
      </c>
    </row>
    <row r="877" spans="1:27" x14ac:dyDescent="0.25">
      <c r="A877" s="7">
        <v>2007</v>
      </c>
      <c r="B877" s="7">
        <v>7</v>
      </c>
      <c r="C877" s="7">
        <v>12</v>
      </c>
      <c r="D877" s="7">
        <v>11</v>
      </c>
      <c r="E877" s="7">
        <v>1</v>
      </c>
      <c r="F877" s="7">
        <v>1</v>
      </c>
      <c r="G877" s="7">
        <v>1</v>
      </c>
      <c r="H877" s="7">
        <v>0</v>
      </c>
      <c r="I877" s="7">
        <v>0</v>
      </c>
      <c r="J877" s="7">
        <v>0</v>
      </c>
      <c r="K877" s="7">
        <v>1</v>
      </c>
      <c r="L877" s="7">
        <v>1</v>
      </c>
      <c r="M877" s="7">
        <v>0</v>
      </c>
      <c r="N877" s="7">
        <v>1</v>
      </c>
      <c r="O877" s="7">
        <v>0</v>
      </c>
      <c r="P877" s="7">
        <v>1</v>
      </c>
      <c r="Q877" s="7">
        <v>0</v>
      </c>
      <c r="R877" s="7">
        <v>0</v>
      </c>
      <c r="S877" s="7">
        <v>0</v>
      </c>
      <c r="T877" s="19">
        <f>(F877+O877+L877)/(D877+O877+M877)</f>
        <v>0.18181818181818182</v>
      </c>
      <c r="U877" s="19">
        <f>(G877+H877*2+I877*3+J877*4)/D877</f>
        <v>9.0909090909090912E-2</v>
      </c>
      <c r="V877" s="19">
        <f>T877+U877</f>
        <v>0.27272727272727271</v>
      </c>
      <c r="W877" s="19">
        <f>F877/D877</f>
        <v>9.0909090909090912E-2</v>
      </c>
    </row>
    <row r="878" spans="1:27" x14ac:dyDescent="0.25">
      <c r="A878" s="10" t="s">
        <v>23</v>
      </c>
      <c r="B878" s="7">
        <v>43</v>
      </c>
      <c r="C878" s="7">
        <v>102</v>
      </c>
      <c r="D878" s="7">
        <v>91</v>
      </c>
      <c r="E878" s="7">
        <v>16</v>
      </c>
      <c r="F878" s="7">
        <v>27</v>
      </c>
      <c r="G878" s="7">
        <v>24</v>
      </c>
      <c r="H878" s="7">
        <v>3</v>
      </c>
      <c r="I878" s="7">
        <v>0</v>
      </c>
      <c r="J878" s="7">
        <v>0</v>
      </c>
      <c r="K878" s="7">
        <v>9</v>
      </c>
      <c r="L878" s="7">
        <v>6</v>
      </c>
      <c r="M878" s="7">
        <v>3</v>
      </c>
      <c r="N878" s="7">
        <v>14</v>
      </c>
      <c r="O878" s="7">
        <v>2</v>
      </c>
      <c r="P878" s="7">
        <v>2</v>
      </c>
      <c r="Q878" s="7">
        <v>2</v>
      </c>
      <c r="R878" s="7">
        <v>10</v>
      </c>
      <c r="S878" s="7">
        <v>0</v>
      </c>
      <c r="T878" s="19">
        <f>(F878+O878+L878)/(D878+O878+M878)</f>
        <v>0.36458333333333331</v>
      </c>
      <c r="U878" s="19">
        <f>(G878+H878*2+I878*3+J878*4)/D878</f>
        <v>0.32967032967032966</v>
      </c>
      <c r="V878" s="19">
        <f>T878+U878</f>
        <v>0.69425366300366298</v>
      </c>
      <c r="W878" s="19">
        <f>F878/D878</f>
        <v>0.2967032967032967</v>
      </c>
      <c r="Y878" s="11"/>
      <c r="Z878" s="11"/>
      <c r="AA878" s="11"/>
    </row>
    <row r="879" spans="1:27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9"/>
      <c r="U879" s="19"/>
      <c r="V879" s="19"/>
      <c r="W879" s="19"/>
    </row>
    <row r="880" spans="1:27" ht="15.75" x14ac:dyDescent="0.25">
      <c r="A880" s="9" t="s">
        <v>163</v>
      </c>
      <c r="B880" s="10" t="s">
        <v>0</v>
      </c>
      <c r="C880" s="10" t="s">
        <v>1</v>
      </c>
      <c r="D880" s="10" t="s">
        <v>2</v>
      </c>
      <c r="E880" s="10" t="s">
        <v>3</v>
      </c>
      <c r="F880" s="10" t="s">
        <v>4</v>
      </c>
      <c r="G880" s="10" t="s">
        <v>5</v>
      </c>
      <c r="H880" s="10" t="s">
        <v>6</v>
      </c>
      <c r="I880" s="10" t="s">
        <v>7</v>
      </c>
      <c r="J880" s="10" t="s">
        <v>8</v>
      </c>
      <c r="K880" s="10" t="s">
        <v>9</v>
      </c>
      <c r="L880" s="10" t="s">
        <v>10</v>
      </c>
      <c r="M880" s="10" t="s">
        <v>11</v>
      </c>
      <c r="N880" s="10" t="s">
        <v>12</v>
      </c>
      <c r="O880" s="10" t="s">
        <v>13</v>
      </c>
      <c r="P880" s="10" t="s">
        <v>14</v>
      </c>
      <c r="Q880" s="10" t="s">
        <v>15</v>
      </c>
      <c r="R880" s="10" t="s">
        <v>16</v>
      </c>
      <c r="S880" s="10" t="s">
        <v>17</v>
      </c>
      <c r="T880" s="19" t="s">
        <v>18</v>
      </c>
      <c r="U880" s="19" t="s">
        <v>19</v>
      </c>
      <c r="V880" s="19" t="s">
        <v>20</v>
      </c>
      <c r="W880" s="19" t="s">
        <v>21</v>
      </c>
    </row>
    <row r="881" spans="1:27" x14ac:dyDescent="0.25">
      <c r="A881" s="7">
        <v>2014</v>
      </c>
      <c r="B881" s="7">
        <v>4</v>
      </c>
      <c r="C881" s="7">
        <v>19</v>
      </c>
      <c r="D881" s="7">
        <v>19</v>
      </c>
      <c r="E881" s="7">
        <v>4</v>
      </c>
      <c r="F881" s="7">
        <v>5</v>
      </c>
      <c r="G881" s="7">
        <v>3</v>
      </c>
      <c r="H881" s="7">
        <v>1</v>
      </c>
      <c r="I881" s="7">
        <v>1</v>
      </c>
      <c r="J881" s="7">
        <v>0</v>
      </c>
      <c r="K881" s="7">
        <v>2</v>
      </c>
      <c r="L881" s="7">
        <v>0</v>
      </c>
      <c r="M881" s="7">
        <v>0</v>
      </c>
      <c r="N881" s="7">
        <v>3</v>
      </c>
      <c r="O881" s="7">
        <v>0</v>
      </c>
      <c r="P881" s="7">
        <v>2</v>
      </c>
      <c r="Q881" s="7">
        <v>4</v>
      </c>
      <c r="R881" s="7">
        <v>0</v>
      </c>
      <c r="S881" s="7">
        <v>0</v>
      </c>
      <c r="T881" s="19">
        <f>(F881+O881+L881)/(D881+O881+M881)</f>
        <v>0.26315789473684209</v>
      </c>
      <c r="U881" s="19">
        <f>(G881+H881*2+I881*3+J881*4)/D881</f>
        <v>0.42105263157894735</v>
      </c>
      <c r="V881" s="19">
        <f>T881+U881</f>
        <v>0.68421052631578938</v>
      </c>
      <c r="W881" s="19">
        <f>F881/D881</f>
        <v>0.26315789473684209</v>
      </c>
    </row>
    <row r="882" spans="1:27" x14ac:dyDescent="0.25">
      <c r="A882" s="7">
        <v>2015</v>
      </c>
      <c r="B882" s="7">
        <v>16</v>
      </c>
      <c r="C882" s="7">
        <v>53</v>
      </c>
      <c r="D882" s="7">
        <v>43</v>
      </c>
      <c r="E882" s="7">
        <v>7</v>
      </c>
      <c r="F882" s="7">
        <v>9</v>
      </c>
      <c r="G882" s="7">
        <v>5</v>
      </c>
      <c r="H882" s="7">
        <v>2</v>
      </c>
      <c r="I882" s="7">
        <v>1</v>
      </c>
      <c r="J882" s="7">
        <v>1</v>
      </c>
      <c r="K882" s="7">
        <v>5</v>
      </c>
      <c r="L882" s="7">
        <v>8</v>
      </c>
      <c r="M882" s="7">
        <v>1</v>
      </c>
      <c r="N882" s="7">
        <v>7</v>
      </c>
      <c r="O882" s="7">
        <v>1</v>
      </c>
      <c r="P882" s="7">
        <v>0</v>
      </c>
      <c r="Q882" s="7">
        <v>0</v>
      </c>
      <c r="R882" s="7">
        <v>0</v>
      </c>
      <c r="S882" s="7">
        <v>0</v>
      </c>
      <c r="T882" s="19">
        <f>(F882+O882+L882)/(D882+O882+M882)</f>
        <v>0.4</v>
      </c>
      <c r="U882" s="19">
        <f>(G882+H882*2+I882*3+J882*4)/D882</f>
        <v>0.37209302325581395</v>
      </c>
      <c r="V882" s="19">
        <f>T882+U882</f>
        <v>0.77209302325581397</v>
      </c>
      <c r="W882" s="19">
        <f>F882/D882</f>
        <v>0.20930232558139536</v>
      </c>
      <c r="Y882" s="11"/>
      <c r="Z882" s="11"/>
      <c r="AA882" s="11"/>
    </row>
    <row r="883" spans="1:27" x14ac:dyDescent="0.25">
      <c r="A883" s="7">
        <v>2016</v>
      </c>
      <c r="B883" s="7">
        <v>27</v>
      </c>
      <c r="C883" s="7">
        <v>88</v>
      </c>
      <c r="D883" s="7">
        <v>81</v>
      </c>
      <c r="E883" s="7">
        <v>10</v>
      </c>
      <c r="F883" s="7">
        <v>16</v>
      </c>
      <c r="G883" s="7">
        <v>12</v>
      </c>
      <c r="H883" s="7">
        <v>2</v>
      </c>
      <c r="I883" s="7">
        <v>0</v>
      </c>
      <c r="J883" s="7">
        <v>2</v>
      </c>
      <c r="K883" s="7">
        <v>13</v>
      </c>
      <c r="L883" s="7">
        <v>5</v>
      </c>
      <c r="M883" s="7">
        <v>1</v>
      </c>
      <c r="N883" s="7">
        <v>20</v>
      </c>
      <c r="O883" s="7">
        <v>1</v>
      </c>
      <c r="P883" s="7">
        <v>0</v>
      </c>
      <c r="Q883" s="7">
        <v>0</v>
      </c>
      <c r="R883" s="7">
        <v>1</v>
      </c>
      <c r="S883" s="7">
        <v>0</v>
      </c>
      <c r="T883" s="19">
        <f>(F883+O883+L883)/(D883+O883+M883)</f>
        <v>0.26506024096385544</v>
      </c>
      <c r="U883" s="19">
        <f>(G883+H883*2+I883*3+J883*4)/D883</f>
        <v>0.29629629629629628</v>
      </c>
      <c r="V883" s="19">
        <f>T883+U883</f>
        <v>0.56135653726015167</v>
      </c>
      <c r="W883" s="19">
        <f>F883/D883</f>
        <v>0.19753086419753085</v>
      </c>
    </row>
    <row r="884" spans="1:27" x14ac:dyDescent="0.25">
      <c r="A884" s="7">
        <v>2017</v>
      </c>
      <c r="B884" s="7">
        <v>22</v>
      </c>
      <c r="C884" s="7">
        <v>64</v>
      </c>
      <c r="D884" s="7">
        <v>57</v>
      </c>
      <c r="E884" s="7">
        <v>7</v>
      </c>
      <c r="F884" s="7">
        <v>14</v>
      </c>
      <c r="G884" s="7">
        <v>8</v>
      </c>
      <c r="H884" s="7">
        <v>4</v>
      </c>
      <c r="I884" s="53">
        <v>1</v>
      </c>
      <c r="J884" s="7">
        <v>1</v>
      </c>
      <c r="K884" s="7">
        <v>9</v>
      </c>
      <c r="L884" s="7">
        <v>6</v>
      </c>
      <c r="M884" s="7">
        <v>0</v>
      </c>
      <c r="N884" s="7">
        <v>20</v>
      </c>
      <c r="O884" s="7">
        <v>1</v>
      </c>
      <c r="P884" s="7">
        <v>0</v>
      </c>
      <c r="Q884" s="7">
        <v>2</v>
      </c>
      <c r="R884" s="7">
        <v>2</v>
      </c>
      <c r="S884" s="7">
        <v>0</v>
      </c>
      <c r="T884" s="19">
        <f>(F884+O884+L884)/(D884+O884+M884)</f>
        <v>0.36206896551724138</v>
      </c>
      <c r="U884" s="19">
        <f>(G884+H884*2+I884*3+J884*4)/D884</f>
        <v>0.40350877192982454</v>
      </c>
      <c r="V884" s="19">
        <f>T884+U884</f>
        <v>0.76557773744706592</v>
      </c>
      <c r="W884" s="19">
        <f>F884/D884</f>
        <v>0.24561403508771928</v>
      </c>
    </row>
    <row r="885" spans="1:27" x14ac:dyDescent="0.25">
      <c r="A885" s="23" t="s">
        <v>23</v>
      </c>
      <c r="B885" s="12">
        <v>69</v>
      </c>
      <c r="C885" s="12">
        <v>224</v>
      </c>
      <c r="D885" s="12">
        <v>200</v>
      </c>
      <c r="E885" s="12">
        <v>28</v>
      </c>
      <c r="F885" s="12">
        <v>44</v>
      </c>
      <c r="G885" s="12">
        <v>28</v>
      </c>
      <c r="H885" s="12">
        <v>9</v>
      </c>
      <c r="I885" s="12">
        <v>3</v>
      </c>
      <c r="J885" s="12">
        <v>4</v>
      </c>
      <c r="K885" s="12">
        <v>29</v>
      </c>
      <c r="L885" s="12">
        <v>19</v>
      </c>
      <c r="M885" s="12">
        <v>2</v>
      </c>
      <c r="N885" s="12">
        <v>50</v>
      </c>
      <c r="O885" s="12">
        <v>3</v>
      </c>
      <c r="P885" s="12">
        <v>2</v>
      </c>
      <c r="Q885" s="12">
        <v>6</v>
      </c>
      <c r="R885" s="12">
        <v>3</v>
      </c>
      <c r="S885" s="12">
        <v>0</v>
      </c>
      <c r="T885" s="19">
        <f>(F885+O885+L885)/(D885+O885+M885)</f>
        <v>0.32195121951219513</v>
      </c>
      <c r="U885" s="19">
        <f>(G885+H885*2+I885*3+J885*4)/D885</f>
        <v>0.35499999999999998</v>
      </c>
      <c r="V885" s="19">
        <f>T885+U885</f>
        <v>0.67695121951219517</v>
      </c>
      <c r="W885" s="19">
        <f>F885/D885</f>
        <v>0.22</v>
      </c>
    </row>
    <row r="886" spans="1:27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9"/>
      <c r="U886" s="19"/>
      <c r="V886" s="19"/>
      <c r="W886" s="19"/>
      <c r="Y886" s="11"/>
      <c r="Z886" s="11"/>
      <c r="AA886" s="11"/>
    </row>
    <row r="887" spans="1:27" ht="15.75" x14ac:dyDescent="0.25">
      <c r="A887" s="9" t="s">
        <v>169</v>
      </c>
      <c r="B887" s="10" t="s">
        <v>0</v>
      </c>
      <c r="C887" s="10" t="s">
        <v>1</v>
      </c>
      <c r="D887" s="10" t="s">
        <v>2</v>
      </c>
      <c r="E887" s="10" t="s">
        <v>3</v>
      </c>
      <c r="F887" s="10" t="s">
        <v>4</v>
      </c>
      <c r="G887" s="10" t="s">
        <v>5</v>
      </c>
      <c r="H887" s="10" t="s">
        <v>6</v>
      </c>
      <c r="I887" s="10" t="s">
        <v>7</v>
      </c>
      <c r="J887" s="10" t="s">
        <v>8</v>
      </c>
      <c r="K887" s="10" t="s">
        <v>9</v>
      </c>
      <c r="L887" s="10" t="s">
        <v>10</v>
      </c>
      <c r="M887" s="10" t="s">
        <v>11</v>
      </c>
      <c r="N887" s="10" t="s">
        <v>12</v>
      </c>
      <c r="O887" s="10" t="s">
        <v>13</v>
      </c>
      <c r="P887" s="10" t="s">
        <v>14</v>
      </c>
      <c r="Q887" s="10" t="s">
        <v>15</v>
      </c>
      <c r="R887" s="10" t="s">
        <v>16</v>
      </c>
      <c r="S887" s="10" t="s">
        <v>17</v>
      </c>
      <c r="T887" s="19" t="s">
        <v>18</v>
      </c>
      <c r="U887" s="19" t="s">
        <v>19</v>
      </c>
      <c r="V887" s="19" t="s">
        <v>20</v>
      </c>
      <c r="W887" s="19" t="s">
        <v>21</v>
      </c>
    </row>
    <row r="888" spans="1:27" x14ac:dyDescent="0.25">
      <c r="A888" s="7">
        <v>2015</v>
      </c>
      <c r="B888" s="7">
        <v>1</v>
      </c>
      <c r="C888" s="7">
        <v>4</v>
      </c>
      <c r="D888" s="7">
        <v>4</v>
      </c>
      <c r="E888" s="7">
        <v>1</v>
      </c>
      <c r="F888" s="7">
        <v>1</v>
      </c>
      <c r="G888" s="7">
        <v>1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2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19">
        <f>(F888+O888+L888)/(D888+O888+M888)</f>
        <v>0.25</v>
      </c>
      <c r="U888" s="19">
        <f>(G888+H888*2+I888*3+J888*4)/D888</f>
        <v>0.25</v>
      </c>
      <c r="V888" s="19">
        <f>T888+U888</f>
        <v>0.5</v>
      </c>
      <c r="W888" s="19">
        <f>F888/D888</f>
        <v>0.25</v>
      </c>
    </row>
    <row r="889" spans="1:27" x14ac:dyDescent="0.25">
      <c r="A889" s="10" t="s">
        <v>23</v>
      </c>
      <c r="B889" s="7">
        <v>1</v>
      </c>
      <c r="C889" s="7">
        <v>4</v>
      </c>
      <c r="D889" s="7">
        <v>4</v>
      </c>
      <c r="E889" s="7">
        <v>1</v>
      </c>
      <c r="F889" s="7">
        <v>1</v>
      </c>
      <c r="G889" s="7">
        <v>1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2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19">
        <f>(F889+O889+L889)/(D889+O889+M889)</f>
        <v>0.25</v>
      </c>
      <c r="U889" s="19">
        <f>(G889+H889*2+I889*3+J889*4)/D889</f>
        <v>0.25</v>
      </c>
      <c r="V889" s="19">
        <f>T889+U889</f>
        <v>0.5</v>
      </c>
      <c r="W889" s="19">
        <f>F889/D889</f>
        <v>0.25</v>
      </c>
    </row>
    <row r="890" spans="1:27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9"/>
      <c r="U890" s="19"/>
      <c r="V890" s="19"/>
      <c r="W890" s="19"/>
      <c r="Y890" s="11"/>
      <c r="Z890" s="11"/>
      <c r="AA890" s="11"/>
    </row>
    <row r="891" spans="1:27" ht="15.75" x14ac:dyDescent="0.25">
      <c r="A891" s="9" t="s">
        <v>220</v>
      </c>
      <c r="B891" s="10" t="s">
        <v>0</v>
      </c>
      <c r="C891" s="10" t="s">
        <v>1</v>
      </c>
      <c r="D891" s="10" t="s">
        <v>2</v>
      </c>
      <c r="E891" s="10" t="s">
        <v>3</v>
      </c>
      <c r="F891" s="10" t="s">
        <v>4</v>
      </c>
      <c r="G891" s="10" t="s">
        <v>5</v>
      </c>
      <c r="H891" s="10" t="s">
        <v>6</v>
      </c>
      <c r="I891" s="10" t="s">
        <v>7</v>
      </c>
      <c r="J891" s="10" t="s">
        <v>8</v>
      </c>
      <c r="K891" s="10" t="s">
        <v>9</v>
      </c>
      <c r="L891" s="10" t="s">
        <v>10</v>
      </c>
      <c r="M891" s="10" t="s">
        <v>11</v>
      </c>
      <c r="N891" s="10" t="s">
        <v>12</v>
      </c>
      <c r="O891" s="10" t="s">
        <v>13</v>
      </c>
      <c r="P891" s="10" t="s">
        <v>14</v>
      </c>
      <c r="Q891" s="10" t="s">
        <v>15</v>
      </c>
      <c r="R891" s="10" t="s">
        <v>16</v>
      </c>
      <c r="S891" s="10" t="s">
        <v>17</v>
      </c>
      <c r="T891" s="19" t="s">
        <v>18</v>
      </c>
      <c r="U891" s="19" t="s">
        <v>19</v>
      </c>
      <c r="V891" s="19" t="s">
        <v>20</v>
      </c>
      <c r="W891" s="19" t="s">
        <v>21</v>
      </c>
    </row>
    <row r="892" spans="1:27" x14ac:dyDescent="0.25">
      <c r="A892" s="7">
        <v>2022</v>
      </c>
      <c r="B892" s="12">
        <v>33</v>
      </c>
      <c r="C892" s="12">
        <v>126</v>
      </c>
      <c r="D892" s="12">
        <v>114</v>
      </c>
      <c r="E892" s="12">
        <v>27</v>
      </c>
      <c r="F892" s="12">
        <v>36</v>
      </c>
      <c r="G892" s="12">
        <v>23</v>
      </c>
      <c r="H892" s="12">
        <v>8</v>
      </c>
      <c r="I892" s="12">
        <v>0</v>
      </c>
      <c r="J892" s="12">
        <f>3+2</f>
        <v>5</v>
      </c>
      <c r="K892" s="12">
        <v>28</v>
      </c>
      <c r="L892" s="12">
        <f>6+2</f>
        <v>8</v>
      </c>
      <c r="M892" s="12">
        <v>0</v>
      </c>
      <c r="N892" s="12">
        <f>9+2</f>
        <v>11</v>
      </c>
      <c r="O892" s="12">
        <v>2</v>
      </c>
      <c r="P892" s="60">
        <f>6+5</f>
        <v>11</v>
      </c>
      <c r="Q892" s="12">
        <v>4</v>
      </c>
      <c r="R892" s="12">
        <f>0+1</f>
        <v>1</v>
      </c>
      <c r="S892" s="12">
        <v>1</v>
      </c>
      <c r="T892" s="19">
        <f>(F892+O892+L892)/(D892+O892+M892)</f>
        <v>0.39655172413793105</v>
      </c>
      <c r="U892" s="19">
        <f>(G892+H892*2+I892*3+J892*4)/D892</f>
        <v>0.51754385964912286</v>
      </c>
      <c r="V892" s="19">
        <f>T892+U892</f>
        <v>0.91409558378705391</v>
      </c>
      <c r="W892" s="19">
        <f>F892/D892</f>
        <v>0.31578947368421051</v>
      </c>
    </row>
    <row r="893" spans="1:27" x14ac:dyDescent="0.25">
      <c r="A893" s="7">
        <v>2019</v>
      </c>
      <c r="B893" s="7">
        <v>1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19">
        <v>0</v>
      </c>
      <c r="U893" s="19">
        <v>0</v>
      </c>
      <c r="V893" s="19">
        <v>0</v>
      </c>
      <c r="W893" s="19">
        <v>0</v>
      </c>
    </row>
    <row r="894" spans="1:27" x14ac:dyDescent="0.25">
      <c r="A894" s="7">
        <v>2023</v>
      </c>
      <c r="B894" s="7">
        <v>34</v>
      </c>
      <c r="C894" s="7">
        <v>117</v>
      </c>
      <c r="D894" s="7">
        <v>104</v>
      </c>
      <c r="E894" s="7">
        <v>25</v>
      </c>
      <c r="F894" s="7">
        <v>26</v>
      </c>
      <c r="G894" s="7">
        <v>16</v>
      </c>
      <c r="H894" s="7">
        <v>9</v>
      </c>
      <c r="I894" s="7">
        <v>0</v>
      </c>
      <c r="J894" s="7">
        <v>1</v>
      </c>
      <c r="K894" s="7">
        <v>23</v>
      </c>
      <c r="L894" s="7">
        <v>9</v>
      </c>
      <c r="M894" s="7">
        <v>0</v>
      </c>
      <c r="N894" s="7">
        <v>20</v>
      </c>
      <c r="O894" s="7">
        <v>2</v>
      </c>
      <c r="P894" s="7">
        <v>0</v>
      </c>
      <c r="Q894" s="7">
        <v>0</v>
      </c>
      <c r="R894" s="7">
        <v>3</v>
      </c>
      <c r="S894" s="7">
        <v>0</v>
      </c>
      <c r="T894" s="19">
        <f>(F894+O894+L894)/(D894+O894+M894)</f>
        <v>0.34905660377358488</v>
      </c>
      <c r="U894" s="19">
        <f>(G894+H894*2+I894*3+J894*4)/D894</f>
        <v>0.36538461538461536</v>
      </c>
      <c r="V894" s="19">
        <f>T894+U894</f>
        <v>0.71444121915820025</v>
      </c>
      <c r="W894" s="19">
        <f>F894/D894</f>
        <v>0.25</v>
      </c>
    </row>
    <row r="895" spans="1:27" x14ac:dyDescent="0.25">
      <c r="A895" s="23" t="s">
        <v>23</v>
      </c>
      <c r="B895" s="12">
        <v>68</v>
      </c>
      <c r="C895" s="12">
        <v>243</v>
      </c>
      <c r="D895" s="12">
        <v>218</v>
      </c>
      <c r="E895" s="12">
        <v>52</v>
      </c>
      <c r="F895" s="12">
        <v>62</v>
      </c>
      <c r="G895" s="12">
        <v>39</v>
      </c>
      <c r="H895" s="12">
        <v>17</v>
      </c>
      <c r="I895" s="12">
        <v>0</v>
      </c>
      <c r="J895" s="12">
        <v>6</v>
      </c>
      <c r="K895" s="12">
        <v>51</v>
      </c>
      <c r="L895" s="12">
        <v>17</v>
      </c>
      <c r="M895" s="12">
        <v>0</v>
      </c>
      <c r="N895" s="12">
        <v>31</v>
      </c>
      <c r="O895" s="12">
        <v>4</v>
      </c>
      <c r="P895" s="12">
        <v>11</v>
      </c>
      <c r="Q895" s="12">
        <v>4</v>
      </c>
      <c r="R895" s="12">
        <v>4</v>
      </c>
      <c r="S895" s="12">
        <v>1</v>
      </c>
      <c r="T895" s="19">
        <f>(F895+O895+L895)/(D895+O895+M895)</f>
        <v>0.37387387387387389</v>
      </c>
      <c r="U895" s="19">
        <f>(G895+H895*2+I895*3+J895*4)/D895</f>
        <v>0.44495412844036697</v>
      </c>
      <c r="V895" s="19">
        <f>T895+U895</f>
        <v>0.81882800231424091</v>
      </c>
      <c r="W895" s="19">
        <f>F895/D895</f>
        <v>0.28440366972477066</v>
      </c>
    </row>
    <row r="896" spans="1:27" x14ac:dyDescent="0.25">
      <c r="A896" s="10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19"/>
      <c r="U896" s="19"/>
      <c r="V896" s="19"/>
      <c r="W896" s="19"/>
    </row>
    <row r="897" spans="1:27" ht="15.75" x14ac:dyDescent="0.25">
      <c r="A897" s="9" t="s">
        <v>161</v>
      </c>
      <c r="B897" s="10" t="s">
        <v>0</v>
      </c>
      <c r="C897" s="10" t="s">
        <v>1</v>
      </c>
      <c r="D897" s="10" t="s">
        <v>2</v>
      </c>
      <c r="E897" s="10" t="s">
        <v>3</v>
      </c>
      <c r="F897" s="10" t="s">
        <v>4</v>
      </c>
      <c r="G897" s="10" t="s">
        <v>5</v>
      </c>
      <c r="H897" s="10" t="s">
        <v>6</v>
      </c>
      <c r="I897" s="10" t="s">
        <v>7</v>
      </c>
      <c r="J897" s="10" t="s">
        <v>8</v>
      </c>
      <c r="K897" s="10" t="s">
        <v>9</v>
      </c>
      <c r="L897" s="10" t="s">
        <v>10</v>
      </c>
      <c r="M897" s="10" t="s">
        <v>11</v>
      </c>
      <c r="N897" s="10" t="s">
        <v>12</v>
      </c>
      <c r="O897" s="10" t="s">
        <v>13</v>
      </c>
      <c r="P897" s="10" t="s">
        <v>14</v>
      </c>
      <c r="Q897" s="10" t="s">
        <v>15</v>
      </c>
      <c r="R897" s="10" t="s">
        <v>16</v>
      </c>
      <c r="S897" s="10" t="s">
        <v>17</v>
      </c>
      <c r="T897" s="19" t="s">
        <v>18</v>
      </c>
      <c r="U897" s="19" t="s">
        <v>19</v>
      </c>
      <c r="V897" s="19" t="s">
        <v>20</v>
      </c>
      <c r="W897" s="19" t="s">
        <v>21</v>
      </c>
    </row>
    <row r="898" spans="1:27" x14ac:dyDescent="0.25">
      <c r="A898" s="7">
        <v>2011</v>
      </c>
      <c r="B898" s="7">
        <v>1</v>
      </c>
      <c r="C898" s="7">
        <v>1</v>
      </c>
      <c r="D898" s="7">
        <v>1</v>
      </c>
      <c r="E898" s="7">
        <v>0</v>
      </c>
      <c r="F898" s="7">
        <v>1</v>
      </c>
      <c r="G898" s="7">
        <v>1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19">
        <f>(F898+O898+L898)/(D898+O898+M898)</f>
        <v>1</v>
      </c>
      <c r="U898" s="19">
        <f>(G898+H898*2+I898*3+J898*4)/D898</f>
        <v>1</v>
      </c>
      <c r="V898" s="19">
        <f>T898+U898</f>
        <v>2</v>
      </c>
      <c r="W898" s="19">
        <f>F898/D898</f>
        <v>1</v>
      </c>
    </row>
    <row r="899" spans="1:27" x14ac:dyDescent="0.25">
      <c r="A899" s="10" t="s">
        <v>23</v>
      </c>
      <c r="B899" s="7">
        <v>1</v>
      </c>
      <c r="C899" s="7">
        <v>1</v>
      </c>
      <c r="D899" s="7">
        <v>1</v>
      </c>
      <c r="E899" s="7">
        <v>0</v>
      </c>
      <c r="F899" s="7">
        <v>1</v>
      </c>
      <c r="G899" s="7">
        <v>1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19">
        <f>(F899+O899+L899)/(D899+O899+M899)</f>
        <v>1</v>
      </c>
      <c r="U899" s="19">
        <f>(G899+H899*2+I899*3+J899*4)/D899</f>
        <v>1</v>
      </c>
      <c r="V899" s="19">
        <f>T899+U899</f>
        <v>2</v>
      </c>
      <c r="W899" s="19">
        <f>F899/D899</f>
        <v>1</v>
      </c>
    </row>
    <row r="900" spans="1:27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9"/>
      <c r="U900" s="19"/>
      <c r="V900" s="19"/>
      <c r="W900" s="19"/>
    </row>
    <row r="901" spans="1:27" ht="15.75" x14ac:dyDescent="0.25">
      <c r="A901" s="9" t="s">
        <v>22</v>
      </c>
      <c r="B901" s="10" t="s">
        <v>0</v>
      </c>
      <c r="C901" s="10" t="s">
        <v>1</v>
      </c>
      <c r="D901" s="10" t="s">
        <v>2</v>
      </c>
      <c r="E901" s="10" t="s">
        <v>3</v>
      </c>
      <c r="F901" s="10" t="s">
        <v>4</v>
      </c>
      <c r="G901" s="10" t="s">
        <v>5</v>
      </c>
      <c r="H901" s="10" t="s">
        <v>6</v>
      </c>
      <c r="I901" s="10" t="s">
        <v>7</v>
      </c>
      <c r="J901" s="10" t="s">
        <v>8</v>
      </c>
      <c r="K901" s="10" t="s">
        <v>9</v>
      </c>
      <c r="L901" s="10" t="s">
        <v>10</v>
      </c>
      <c r="M901" s="10" t="s">
        <v>11</v>
      </c>
      <c r="N901" s="10" t="s">
        <v>12</v>
      </c>
      <c r="O901" s="10" t="s">
        <v>13</v>
      </c>
      <c r="P901" s="10" t="s">
        <v>14</v>
      </c>
      <c r="Q901" s="10" t="s">
        <v>15</v>
      </c>
      <c r="R901" s="10" t="s">
        <v>16</v>
      </c>
      <c r="S901" s="10" t="s">
        <v>17</v>
      </c>
      <c r="T901" s="19" t="s">
        <v>18</v>
      </c>
      <c r="U901" s="19" t="s">
        <v>19</v>
      </c>
      <c r="V901" s="19" t="s">
        <v>20</v>
      </c>
      <c r="W901" s="19" t="s">
        <v>21</v>
      </c>
    </row>
    <row r="902" spans="1:27" x14ac:dyDescent="0.25">
      <c r="A902" s="7">
        <v>2005</v>
      </c>
      <c r="B902" s="7">
        <v>11</v>
      </c>
      <c r="C902" s="7">
        <v>30</v>
      </c>
      <c r="D902" s="7">
        <v>28</v>
      </c>
      <c r="E902" s="7">
        <v>2</v>
      </c>
      <c r="F902" s="7">
        <v>5</v>
      </c>
      <c r="G902" s="7">
        <v>5</v>
      </c>
      <c r="H902" s="7">
        <v>0</v>
      </c>
      <c r="I902" s="7">
        <v>0</v>
      </c>
      <c r="J902" s="7">
        <v>0</v>
      </c>
      <c r="K902" s="7">
        <v>1</v>
      </c>
      <c r="L902" s="7">
        <v>1</v>
      </c>
      <c r="M902" s="7">
        <v>0</v>
      </c>
      <c r="N902" s="7">
        <v>11</v>
      </c>
      <c r="O902" s="7">
        <v>1</v>
      </c>
      <c r="P902" s="7">
        <v>0</v>
      </c>
      <c r="Q902" s="7">
        <v>0</v>
      </c>
      <c r="R902" s="7">
        <v>0</v>
      </c>
      <c r="S902" s="7">
        <v>0</v>
      </c>
      <c r="T902" s="19">
        <f>(F902+O902+L902)/(D902+O902+M902)</f>
        <v>0.2413793103448276</v>
      </c>
      <c r="U902" s="19">
        <f>(G902+H902*2+I902*3+J902*4)/D902</f>
        <v>0.17857142857142858</v>
      </c>
      <c r="V902" s="19">
        <f>T902+U902</f>
        <v>0.41995073891625617</v>
      </c>
      <c r="W902" s="19">
        <f>F902/D902</f>
        <v>0.17857142857142858</v>
      </c>
    </row>
    <row r="903" spans="1:27" x14ac:dyDescent="0.25">
      <c r="A903" s="10" t="s">
        <v>23</v>
      </c>
      <c r="B903" s="7">
        <v>11</v>
      </c>
      <c r="C903" s="7">
        <v>30</v>
      </c>
      <c r="D903" s="7">
        <v>28</v>
      </c>
      <c r="E903" s="7">
        <v>2</v>
      </c>
      <c r="F903" s="7">
        <v>5</v>
      </c>
      <c r="G903" s="7">
        <v>5</v>
      </c>
      <c r="H903" s="7">
        <v>0</v>
      </c>
      <c r="I903" s="7">
        <v>0</v>
      </c>
      <c r="J903" s="7">
        <v>0</v>
      </c>
      <c r="K903" s="7">
        <v>1</v>
      </c>
      <c r="L903" s="7">
        <v>1</v>
      </c>
      <c r="M903" s="7">
        <v>0</v>
      </c>
      <c r="N903" s="7">
        <v>11</v>
      </c>
      <c r="O903" s="7">
        <v>1</v>
      </c>
      <c r="P903" s="7">
        <v>0</v>
      </c>
      <c r="Q903" s="7">
        <v>0</v>
      </c>
      <c r="R903" s="7">
        <v>0</v>
      </c>
      <c r="S903" s="7">
        <v>0</v>
      </c>
      <c r="T903" s="19">
        <f>(F903+O903+L903)/(D903+O903+M903)</f>
        <v>0.2413793103448276</v>
      </c>
      <c r="U903" s="19">
        <f>(G903+H903*2+I903*3+J903*4)/D903</f>
        <v>0.17857142857142858</v>
      </c>
      <c r="V903" s="19">
        <f>T903+U903</f>
        <v>0.41995073891625617</v>
      </c>
      <c r="W903" s="19">
        <f>F903/D903</f>
        <v>0.17857142857142858</v>
      </c>
    </row>
    <row r="904" spans="1:27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9"/>
      <c r="U904" s="19"/>
      <c r="V904" s="19"/>
      <c r="W904" s="19"/>
    </row>
    <row r="905" spans="1:27" ht="15.75" x14ac:dyDescent="0.25">
      <c r="A905" s="9" t="s">
        <v>172</v>
      </c>
      <c r="B905" s="10" t="s">
        <v>0</v>
      </c>
      <c r="C905" s="10" t="s">
        <v>1</v>
      </c>
      <c r="D905" s="10" t="s">
        <v>2</v>
      </c>
      <c r="E905" s="10" t="s">
        <v>3</v>
      </c>
      <c r="F905" s="10" t="s">
        <v>4</v>
      </c>
      <c r="G905" s="10" t="s">
        <v>5</v>
      </c>
      <c r="H905" s="10" t="s">
        <v>6</v>
      </c>
      <c r="I905" s="10" t="s">
        <v>7</v>
      </c>
      <c r="J905" s="10" t="s">
        <v>8</v>
      </c>
      <c r="K905" s="10" t="s">
        <v>9</v>
      </c>
      <c r="L905" s="10" t="s">
        <v>10</v>
      </c>
      <c r="M905" s="10" t="s">
        <v>11</v>
      </c>
      <c r="N905" s="10" t="s">
        <v>12</v>
      </c>
      <c r="O905" s="10" t="s">
        <v>13</v>
      </c>
      <c r="P905" s="10" t="s">
        <v>14</v>
      </c>
      <c r="Q905" s="10" t="s">
        <v>15</v>
      </c>
      <c r="R905" s="10" t="s">
        <v>16</v>
      </c>
      <c r="S905" s="10" t="s">
        <v>17</v>
      </c>
      <c r="T905" s="19" t="s">
        <v>18</v>
      </c>
      <c r="U905" s="19" t="s">
        <v>19</v>
      </c>
      <c r="V905" s="19" t="s">
        <v>20</v>
      </c>
      <c r="W905" s="19" t="s">
        <v>21</v>
      </c>
      <c r="Y905" s="11"/>
      <c r="Z905" s="11"/>
      <c r="AA905" s="11"/>
    </row>
    <row r="906" spans="1:27" x14ac:dyDescent="0.25">
      <c r="A906" s="7">
        <v>2007</v>
      </c>
      <c r="B906" s="7">
        <v>10</v>
      </c>
      <c r="C906" s="7">
        <v>20</v>
      </c>
      <c r="D906" s="7">
        <v>19</v>
      </c>
      <c r="E906" s="7">
        <v>2</v>
      </c>
      <c r="F906" s="7">
        <v>3</v>
      </c>
      <c r="G906" s="7">
        <v>3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1</v>
      </c>
      <c r="N906" s="7">
        <v>13</v>
      </c>
      <c r="O906" s="7">
        <v>0</v>
      </c>
      <c r="P906" s="7">
        <v>0</v>
      </c>
      <c r="Q906" s="7">
        <v>1</v>
      </c>
      <c r="R906" s="7">
        <v>0</v>
      </c>
      <c r="S906" s="7">
        <v>0</v>
      </c>
      <c r="T906" s="19">
        <f>(F906+O906+L906)/(D906+O906+M906)</f>
        <v>0.15</v>
      </c>
      <c r="U906" s="19">
        <f>(G906+H906*2+I906*3+J906*4)/D906</f>
        <v>0.15789473684210525</v>
      </c>
      <c r="V906" s="19">
        <f>T906+U906</f>
        <v>0.30789473684210522</v>
      </c>
      <c r="W906" s="19">
        <f>F906/D906</f>
        <v>0.15789473684210525</v>
      </c>
    </row>
    <row r="907" spans="1:27" x14ac:dyDescent="0.25">
      <c r="A907" s="10" t="s">
        <v>23</v>
      </c>
      <c r="B907" s="7">
        <v>10</v>
      </c>
      <c r="C907" s="7">
        <v>20</v>
      </c>
      <c r="D907" s="7">
        <v>19</v>
      </c>
      <c r="E907" s="7">
        <v>2</v>
      </c>
      <c r="F907" s="7">
        <v>3</v>
      </c>
      <c r="G907" s="7">
        <v>3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1</v>
      </c>
      <c r="N907" s="7">
        <v>13</v>
      </c>
      <c r="O907" s="7">
        <v>0</v>
      </c>
      <c r="P907" s="7">
        <v>0</v>
      </c>
      <c r="Q907" s="7">
        <v>1</v>
      </c>
      <c r="R907" s="7">
        <v>0</v>
      </c>
      <c r="S907" s="7">
        <v>0</v>
      </c>
      <c r="T907" s="19">
        <f>(F907+O907+L907)/(D907+O907+M907)</f>
        <v>0.15</v>
      </c>
      <c r="U907" s="19">
        <f>(G907+H907*2+I907*3+J907*4)/D907</f>
        <v>0.15789473684210525</v>
      </c>
      <c r="V907" s="19">
        <f>T907+U907</f>
        <v>0.30789473684210522</v>
      </c>
      <c r="W907" s="19">
        <f>F907/D907</f>
        <v>0.15789473684210525</v>
      </c>
    </row>
    <row r="908" spans="1:27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9"/>
      <c r="U908" s="19"/>
      <c r="V908" s="19"/>
      <c r="W908" s="19"/>
    </row>
    <row r="909" spans="1:27" ht="15.75" x14ac:dyDescent="0.25">
      <c r="A909" s="9" t="s">
        <v>97</v>
      </c>
      <c r="B909" s="10" t="s">
        <v>0</v>
      </c>
      <c r="C909" s="10" t="s">
        <v>1</v>
      </c>
      <c r="D909" s="10" t="s">
        <v>2</v>
      </c>
      <c r="E909" s="10" t="s">
        <v>3</v>
      </c>
      <c r="F909" s="10" t="s">
        <v>4</v>
      </c>
      <c r="G909" s="10" t="s">
        <v>5</v>
      </c>
      <c r="H909" s="10" t="s">
        <v>6</v>
      </c>
      <c r="I909" s="10" t="s">
        <v>7</v>
      </c>
      <c r="J909" s="10" t="s">
        <v>8</v>
      </c>
      <c r="K909" s="10" t="s">
        <v>9</v>
      </c>
      <c r="L909" s="10" t="s">
        <v>10</v>
      </c>
      <c r="M909" s="10" t="s">
        <v>11</v>
      </c>
      <c r="N909" s="10" t="s">
        <v>12</v>
      </c>
      <c r="O909" s="10" t="s">
        <v>13</v>
      </c>
      <c r="P909" s="10" t="s">
        <v>14</v>
      </c>
      <c r="Q909" s="10" t="s">
        <v>15</v>
      </c>
      <c r="R909" s="10" t="s">
        <v>16</v>
      </c>
      <c r="S909" s="10" t="s">
        <v>17</v>
      </c>
      <c r="T909" s="19" t="s">
        <v>18</v>
      </c>
      <c r="U909" s="19" t="s">
        <v>19</v>
      </c>
      <c r="V909" s="19" t="s">
        <v>20</v>
      </c>
      <c r="W909" s="19" t="s">
        <v>21</v>
      </c>
    </row>
    <row r="910" spans="1:27" x14ac:dyDescent="0.25">
      <c r="A910" s="7">
        <v>2004</v>
      </c>
      <c r="B910" s="12">
        <v>23</v>
      </c>
      <c r="C910" s="12">
        <v>58</v>
      </c>
      <c r="D910" s="12">
        <v>58</v>
      </c>
      <c r="E910" s="12"/>
      <c r="F910" s="53">
        <v>19</v>
      </c>
      <c r="G910" s="53">
        <v>19</v>
      </c>
      <c r="T910" s="52">
        <f>(F910+O910+L910)/(D910+O910+M910)</f>
        <v>0.32758620689655171</v>
      </c>
      <c r="U910" s="52">
        <f>(G910+H910*2+I910*3+J910*4)/D910</f>
        <v>0.32758620689655171</v>
      </c>
      <c r="V910" s="52">
        <f>T910+U910</f>
        <v>0.65517241379310343</v>
      </c>
      <c r="W910" s="52">
        <f>F910/D910</f>
        <v>0.32758620689655171</v>
      </c>
      <c r="Y910" s="11"/>
      <c r="Z910" s="11"/>
      <c r="AA910" s="11"/>
    </row>
    <row r="911" spans="1:27" x14ac:dyDescent="0.25">
      <c r="A911" s="10" t="s">
        <v>23</v>
      </c>
      <c r="B911" s="7">
        <v>23</v>
      </c>
      <c r="C911" s="7">
        <v>58</v>
      </c>
      <c r="D911" s="7">
        <v>58</v>
      </c>
      <c r="E911" s="7">
        <v>0</v>
      </c>
      <c r="F911" s="7">
        <v>19</v>
      </c>
      <c r="G911" s="7">
        <v>19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19">
        <f>(F911+O911+L911)/(D911+O911+M911)</f>
        <v>0.32758620689655171</v>
      </c>
      <c r="U911" s="19">
        <f>(G911+H911*2+I911*3+J911*4)/D911</f>
        <v>0.32758620689655171</v>
      </c>
      <c r="V911" s="19">
        <f>T911+U911</f>
        <v>0.65517241379310343</v>
      </c>
      <c r="W911" s="19">
        <f>F911/D911</f>
        <v>0.32758620689655171</v>
      </c>
    </row>
    <row r="912" spans="1:27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9"/>
      <c r="U912" s="19"/>
      <c r="V912" s="19"/>
      <c r="W912" s="19"/>
    </row>
    <row r="913" spans="1:27" ht="15.75" x14ac:dyDescent="0.25">
      <c r="A913" s="9" t="s">
        <v>78</v>
      </c>
      <c r="B913" s="10" t="s">
        <v>0</v>
      </c>
      <c r="C913" s="10" t="s">
        <v>1</v>
      </c>
      <c r="D913" s="10" t="s">
        <v>2</v>
      </c>
      <c r="E913" s="10" t="s">
        <v>3</v>
      </c>
      <c r="F913" s="10" t="s">
        <v>4</v>
      </c>
      <c r="G913" s="10" t="s">
        <v>5</v>
      </c>
      <c r="H913" s="10" t="s">
        <v>6</v>
      </c>
      <c r="I913" s="10" t="s">
        <v>7</v>
      </c>
      <c r="J913" s="10" t="s">
        <v>8</v>
      </c>
      <c r="K913" s="10" t="s">
        <v>9</v>
      </c>
      <c r="L913" s="10" t="s">
        <v>10</v>
      </c>
      <c r="M913" s="10" t="s">
        <v>11</v>
      </c>
      <c r="N913" s="10" t="s">
        <v>12</v>
      </c>
      <c r="O913" s="10" t="s">
        <v>13</v>
      </c>
      <c r="P913" s="10" t="s">
        <v>14</v>
      </c>
      <c r="Q913" s="10" t="s">
        <v>15</v>
      </c>
      <c r="R913" s="10" t="s">
        <v>16</v>
      </c>
      <c r="S913" s="10" t="s">
        <v>17</v>
      </c>
      <c r="T913" s="19" t="s">
        <v>18</v>
      </c>
      <c r="U913" s="19" t="s">
        <v>19</v>
      </c>
      <c r="V913" s="19" t="s">
        <v>20</v>
      </c>
      <c r="W913" s="19" t="s">
        <v>21</v>
      </c>
    </row>
    <row r="914" spans="1:27" x14ac:dyDescent="0.25">
      <c r="A914" s="7">
        <v>2012</v>
      </c>
      <c r="B914" s="7">
        <v>12</v>
      </c>
      <c r="C914" s="7">
        <v>28</v>
      </c>
      <c r="D914" s="7">
        <v>22</v>
      </c>
      <c r="E914" s="7">
        <v>4</v>
      </c>
      <c r="F914" s="7">
        <v>7</v>
      </c>
      <c r="G914" s="7">
        <v>7</v>
      </c>
      <c r="H914" s="7">
        <v>0</v>
      </c>
      <c r="I914" s="7">
        <v>0</v>
      </c>
      <c r="J914" s="7">
        <v>0</v>
      </c>
      <c r="K914" s="7">
        <v>1</v>
      </c>
      <c r="L914" s="7">
        <v>6</v>
      </c>
      <c r="M914" s="7">
        <v>0</v>
      </c>
      <c r="N914" s="7">
        <v>4</v>
      </c>
      <c r="O914" s="7">
        <v>0</v>
      </c>
      <c r="P914" s="7">
        <v>0</v>
      </c>
      <c r="Q914" s="7">
        <v>0</v>
      </c>
      <c r="R914" s="7">
        <v>1</v>
      </c>
      <c r="S914" s="7">
        <v>0</v>
      </c>
      <c r="T914" s="19">
        <f>(F914+O914+L914)/(D914+O914+M914)</f>
        <v>0.59090909090909094</v>
      </c>
      <c r="U914" s="19">
        <f>(G914+H914*2+I914*3+J914*4)/D914</f>
        <v>0.31818181818181818</v>
      </c>
      <c r="V914" s="19">
        <f>T914+U914</f>
        <v>0.90909090909090917</v>
      </c>
      <c r="W914" s="19">
        <f>F914/D914</f>
        <v>0.31818181818181818</v>
      </c>
    </row>
    <row r="915" spans="1:27" x14ac:dyDescent="0.25">
      <c r="A915" s="7">
        <v>2014</v>
      </c>
      <c r="B915" s="7">
        <v>13</v>
      </c>
      <c r="C915" s="7">
        <v>41</v>
      </c>
      <c r="D915" s="7">
        <v>35</v>
      </c>
      <c r="E915" s="7">
        <v>7</v>
      </c>
      <c r="F915" s="7">
        <v>8</v>
      </c>
      <c r="G915" s="7">
        <v>6</v>
      </c>
      <c r="H915" s="7">
        <v>2</v>
      </c>
      <c r="I915" s="7">
        <v>0</v>
      </c>
      <c r="J915" s="7">
        <v>0</v>
      </c>
      <c r="K915" s="7">
        <v>2</v>
      </c>
      <c r="L915" s="7">
        <v>6</v>
      </c>
      <c r="M915" s="7">
        <v>0</v>
      </c>
      <c r="N915" s="7">
        <v>7</v>
      </c>
      <c r="O915" s="7">
        <v>0</v>
      </c>
      <c r="P915" s="7">
        <v>1</v>
      </c>
      <c r="Q915" s="7">
        <v>0</v>
      </c>
      <c r="R915" s="7">
        <v>1</v>
      </c>
      <c r="S915" s="7">
        <v>0</v>
      </c>
      <c r="T915" s="19">
        <f>(F915+O915+L915)/(D915+O915+M915)</f>
        <v>0.4</v>
      </c>
      <c r="U915" s="19">
        <f>(G915+H915*2+I915*3+J915*4)/D915</f>
        <v>0.2857142857142857</v>
      </c>
      <c r="V915" s="19">
        <f>T915+U915</f>
        <v>0.68571428571428572</v>
      </c>
      <c r="W915" s="19">
        <f>F915/D915</f>
        <v>0.22857142857142856</v>
      </c>
    </row>
    <row r="916" spans="1:27" x14ac:dyDescent="0.25">
      <c r="A916" s="7">
        <v>2015</v>
      </c>
      <c r="B916" s="7">
        <v>10</v>
      </c>
      <c r="C916" s="7">
        <v>21</v>
      </c>
      <c r="D916" s="7">
        <v>19</v>
      </c>
      <c r="E916" s="7">
        <v>3</v>
      </c>
      <c r="F916" s="7">
        <v>8</v>
      </c>
      <c r="G916" s="7">
        <v>6</v>
      </c>
      <c r="H916" s="7">
        <v>2</v>
      </c>
      <c r="I916" s="7">
        <v>0</v>
      </c>
      <c r="J916" s="7">
        <v>0</v>
      </c>
      <c r="K916" s="7">
        <v>2</v>
      </c>
      <c r="L916" s="7">
        <v>1</v>
      </c>
      <c r="M916" s="7">
        <v>0</v>
      </c>
      <c r="N916" s="7">
        <v>3</v>
      </c>
      <c r="O916" s="7">
        <v>1</v>
      </c>
      <c r="P916" s="7">
        <v>0</v>
      </c>
      <c r="Q916" s="7">
        <v>0</v>
      </c>
      <c r="R916" s="7">
        <v>0</v>
      </c>
      <c r="S916" s="7">
        <v>0</v>
      </c>
      <c r="T916" s="19">
        <f>(F916+O916+L916)/(D916+O916+M916)</f>
        <v>0.5</v>
      </c>
      <c r="U916" s="19">
        <f>(G916+H916*2+I916*3+J916*4)/D916</f>
        <v>0.52631578947368418</v>
      </c>
      <c r="V916" s="19">
        <f>T916+U916</f>
        <v>1.0263157894736841</v>
      </c>
      <c r="W916" s="19">
        <f>F916/D916</f>
        <v>0.42105263157894735</v>
      </c>
    </row>
    <row r="917" spans="1:27" x14ac:dyDescent="0.25">
      <c r="A917" s="7">
        <v>2018</v>
      </c>
      <c r="B917" s="7">
        <v>5</v>
      </c>
      <c r="C917" s="7">
        <v>15</v>
      </c>
      <c r="D917" s="7">
        <v>12</v>
      </c>
      <c r="E917" s="7">
        <v>1</v>
      </c>
      <c r="F917" s="7">
        <v>3</v>
      </c>
      <c r="G917" s="7">
        <v>3</v>
      </c>
      <c r="H917" s="7">
        <v>0</v>
      </c>
      <c r="I917" s="7">
        <v>0</v>
      </c>
      <c r="J917" s="7">
        <v>0</v>
      </c>
      <c r="K917" s="7">
        <v>0</v>
      </c>
      <c r="L917" s="7">
        <v>2</v>
      </c>
      <c r="M917" s="7">
        <v>0</v>
      </c>
      <c r="N917" s="7">
        <v>1</v>
      </c>
      <c r="O917" s="7">
        <v>0</v>
      </c>
      <c r="P917" s="7">
        <v>0</v>
      </c>
      <c r="Q917" s="7">
        <v>1</v>
      </c>
      <c r="R917" s="7">
        <v>0</v>
      </c>
      <c r="S917" s="7">
        <v>0</v>
      </c>
      <c r="T917" s="19">
        <f>(F917+O917+L917)/(D917+O917+M917)</f>
        <v>0.41666666666666669</v>
      </c>
      <c r="U917" s="19">
        <f>(G917+H917*2+I917*3+J917*4)/D917</f>
        <v>0.25</v>
      </c>
      <c r="V917" s="19">
        <f>T917+U917</f>
        <v>0.66666666666666674</v>
      </c>
      <c r="W917" s="19">
        <f>F917/D917</f>
        <v>0.25</v>
      </c>
    </row>
    <row r="918" spans="1:27" x14ac:dyDescent="0.25">
      <c r="A918" s="10" t="s">
        <v>23</v>
      </c>
      <c r="B918" s="7">
        <v>40</v>
      </c>
      <c r="C918" s="7">
        <v>105</v>
      </c>
      <c r="D918" s="7">
        <v>88</v>
      </c>
      <c r="E918" s="7">
        <v>15</v>
      </c>
      <c r="F918" s="7">
        <v>26</v>
      </c>
      <c r="G918" s="7">
        <v>22</v>
      </c>
      <c r="H918" s="7">
        <v>4</v>
      </c>
      <c r="I918" s="7">
        <v>0</v>
      </c>
      <c r="J918" s="7">
        <v>0</v>
      </c>
      <c r="K918" s="7">
        <v>5</v>
      </c>
      <c r="L918" s="7">
        <v>15</v>
      </c>
      <c r="M918" s="7">
        <v>0</v>
      </c>
      <c r="N918" s="7">
        <v>15</v>
      </c>
      <c r="O918" s="7">
        <v>1</v>
      </c>
      <c r="P918" s="7">
        <v>1</v>
      </c>
      <c r="Q918" s="7">
        <v>1</v>
      </c>
      <c r="R918" s="7">
        <v>2</v>
      </c>
      <c r="S918" s="7">
        <v>0</v>
      </c>
      <c r="T918" s="19">
        <f>(F918+O918+L918)/(D918+O918+M918)</f>
        <v>0.47191011235955055</v>
      </c>
      <c r="U918" s="19">
        <f>(G918+H918*2+I918*3+J918*4)/D918</f>
        <v>0.34090909090909088</v>
      </c>
      <c r="V918" s="19">
        <f>T918+U918</f>
        <v>0.81281920326864143</v>
      </c>
      <c r="W918" s="19">
        <f>F918/D918</f>
        <v>0.29545454545454547</v>
      </c>
    </row>
    <row r="919" spans="1:27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9"/>
      <c r="U919" s="19"/>
      <c r="V919" s="19"/>
      <c r="W919" s="19"/>
    </row>
    <row r="920" spans="1:27" ht="15.75" x14ac:dyDescent="0.25">
      <c r="A920" s="9" t="s">
        <v>99</v>
      </c>
      <c r="B920" s="10" t="s">
        <v>0</v>
      </c>
      <c r="C920" s="10" t="s">
        <v>1</v>
      </c>
      <c r="D920" s="10" t="s">
        <v>2</v>
      </c>
      <c r="E920" s="10" t="s">
        <v>3</v>
      </c>
      <c r="F920" s="10" t="s">
        <v>4</v>
      </c>
      <c r="G920" s="10" t="s">
        <v>5</v>
      </c>
      <c r="H920" s="10" t="s">
        <v>6</v>
      </c>
      <c r="I920" s="10" t="s">
        <v>7</v>
      </c>
      <c r="J920" s="10" t="s">
        <v>8</v>
      </c>
      <c r="K920" s="10" t="s">
        <v>9</v>
      </c>
      <c r="L920" s="10" t="s">
        <v>10</v>
      </c>
      <c r="M920" s="10" t="s">
        <v>11</v>
      </c>
      <c r="N920" s="10" t="s">
        <v>12</v>
      </c>
      <c r="O920" s="10" t="s">
        <v>13</v>
      </c>
      <c r="P920" s="10" t="s">
        <v>14</v>
      </c>
      <c r="Q920" s="10" t="s">
        <v>15</v>
      </c>
      <c r="R920" s="10" t="s">
        <v>16</v>
      </c>
      <c r="S920" s="10" t="s">
        <v>17</v>
      </c>
      <c r="T920" s="19" t="s">
        <v>18</v>
      </c>
      <c r="U920" s="19" t="s">
        <v>19</v>
      </c>
      <c r="V920" s="19" t="s">
        <v>20</v>
      </c>
      <c r="W920" s="19" t="s">
        <v>21</v>
      </c>
      <c r="Y920" s="11"/>
      <c r="Z920" s="11"/>
      <c r="AA920" s="11"/>
    </row>
    <row r="921" spans="1:27" x14ac:dyDescent="0.25">
      <c r="A921" s="7">
        <v>2007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19">
        <v>0</v>
      </c>
      <c r="U921" s="19">
        <v>0</v>
      </c>
      <c r="V921" s="19">
        <v>0</v>
      </c>
      <c r="W921" s="19">
        <v>0</v>
      </c>
    </row>
    <row r="922" spans="1:27" x14ac:dyDescent="0.25">
      <c r="A922" s="7">
        <v>2008</v>
      </c>
      <c r="B922" s="7">
        <v>1</v>
      </c>
      <c r="C922" s="7">
        <v>3</v>
      </c>
      <c r="D922" s="7">
        <v>3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2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19">
        <f t="shared" ref="T922:T935" si="92">(F922+O922+L922)/(D922+O922+M922)</f>
        <v>0</v>
      </c>
      <c r="U922" s="19">
        <f t="shared" ref="U922:U935" si="93">(G922+H922*2+I922*3+J922*4)/D922</f>
        <v>0</v>
      </c>
      <c r="V922" s="19">
        <f t="shared" ref="V922:V935" si="94">T922+U922</f>
        <v>0</v>
      </c>
      <c r="W922" s="19">
        <f t="shared" ref="W922:W935" si="95">F922/D922</f>
        <v>0</v>
      </c>
    </row>
    <row r="923" spans="1:27" x14ac:dyDescent="0.25">
      <c r="A923" s="7">
        <v>2009</v>
      </c>
      <c r="B923" s="7">
        <v>6</v>
      </c>
      <c r="C923" s="7">
        <v>13</v>
      </c>
      <c r="D923" s="7">
        <v>11</v>
      </c>
      <c r="E923" s="7">
        <v>1</v>
      </c>
      <c r="F923" s="7">
        <v>2</v>
      </c>
      <c r="G923" s="7">
        <v>1</v>
      </c>
      <c r="H923" s="7">
        <v>1</v>
      </c>
      <c r="I923" s="7">
        <v>0</v>
      </c>
      <c r="J923" s="7">
        <v>0</v>
      </c>
      <c r="K923" s="7">
        <v>2</v>
      </c>
      <c r="L923" s="7">
        <v>2</v>
      </c>
      <c r="M923" s="7">
        <v>0</v>
      </c>
      <c r="N923" s="7">
        <v>8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19">
        <f t="shared" si="92"/>
        <v>0.36363636363636365</v>
      </c>
      <c r="U923" s="19">
        <f t="shared" si="93"/>
        <v>0.27272727272727271</v>
      </c>
      <c r="V923" s="19">
        <f t="shared" si="94"/>
        <v>0.63636363636363635</v>
      </c>
      <c r="W923" s="19">
        <f t="shared" si="95"/>
        <v>0.18181818181818182</v>
      </c>
    </row>
    <row r="924" spans="1:27" x14ac:dyDescent="0.25">
      <c r="A924" s="7">
        <v>2010</v>
      </c>
      <c r="B924" s="7">
        <v>1</v>
      </c>
      <c r="C924" s="7">
        <v>5</v>
      </c>
      <c r="D924" s="7">
        <v>3</v>
      </c>
      <c r="E924" s="7">
        <v>0</v>
      </c>
      <c r="F924" s="7">
        <v>1</v>
      </c>
      <c r="G924" s="7">
        <v>1</v>
      </c>
      <c r="H924" s="7">
        <v>0</v>
      </c>
      <c r="I924" s="7">
        <v>0</v>
      </c>
      <c r="J924" s="7">
        <v>0</v>
      </c>
      <c r="K924" s="7">
        <v>0</v>
      </c>
      <c r="L924" s="7">
        <v>2</v>
      </c>
      <c r="M924" s="7">
        <v>0</v>
      </c>
      <c r="N924" s="7">
        <v>1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19">
        <f t="shared" si="92"/>
        <v>1</v>
      </c>
      <c r="U924" s="19">
        <f t="shared" si="93"/>
        <v>0.33333333333333331</v>
      </c>
      <c r="V924" s="19">
        <f t="shared" si="94"/>
        <v>1.3333333333333333</v>
      </c>
      <c r="W924" s="19">
        <f t="shared" si="95"/>
        <v>0.33333333333333331</v>
      </c>
    </row>
    <row r="925" spans="1:27" x14ac:dyDescent="0.25">
      <c r="A925" s="7">
        <v>2011</v>
      </c>
      <c r="B925" s="7">
        <v>10</v>
      </c>
      <c r="C925" s="7">
        <v>23</v>
      </c>
      <c r="D925" s="7">
        <v>19</v>
      </c>
      <c r="E925" s="7">
        <v>2</v>
      </c>
      <c r="F925" s="7">
        <v>2</v>
      </c>
      <c r="G925" s="7">
        <v>2</v>
      </c>
      <c r="H925" s="7">
        <v>0</v>
      </c>
      <c r="I925" s="7">
        <v>0</v>
      </c>
      <c r="J925" s="7">
        <v>0</v>
      </c>
      <c r="K925" s="7">
        <v>1</v>
      </c>
      <c r="L925" s="7">
        <v>4</v>
      </c>
      <c r="M925" s="7">
        <v>0</v>
      </c>
      <c r="N925" s="7">
        <v>8</v>
      </c>
      <c r="O925" s="7">
        <v>0</v>
      </c>
      <c r="P925" s="7">
        <v>2</v>
      </c>
      <c r="Q925" s="7">
        <v>0</v>
      </c>
      <c r="R925" s="7">
        <v>1</v>
      </c>
      <c r="S925" s="7">
        <v>0</v>
      </c>
      <c r="T925" s="19">
        <f t="shared" si="92"/>
        <v>0.31578947368421051</v>
      </c>
      <c r="U925" s="19">
        <f t="shared" si="93"/>
        <v>0.10526315789473684</v>
      </c>
      <c r="V925" s="19">
        <f t="shared" si="94"/>
        <v>0.42105263157894735</v>
      </c>
      <c r="W925" s="19">
        <f t="shared" si="95"/>
        <v>0.10526315789473684</v>
      </c>
    </row>
    <row r="926" spans="1:27" x14ac:dyDescent="0.25">
      <c r="A926" s="7">
        <v>2012</v>
      </c>
      <c r="B926" s="7">
        <v>6</v>
      </c>
      <c r="C926" s="7">
        <v>17</v>
      </c>
      <c r="D926" s="7">
        <v>15</v>
      </c>
      <c r="E926" s="7">
        <v>1</v>
      </c>
      <c r="F926" s="7">
        <v>2</v>
      </c>
      <c r="G926" s="7">
        <v>1</v>
      </c>
      <c r="H926" s="7">
        <v>1</v>
      </c>
      <c r="I926" s="7">
        <v>0</v>
      </c>
      <c r="J926" s="7">
        <v>0</v>
      </c>
      <c r="K926" s="7">
        <v>4</v>
      </c>
      <c r="L926" s="7">
        <v>1</v>
      </c>
      <c r="M926" s="7">
        <v>0</v>
      </c>
      <c r="N926" s="7">
        <v>6</v>
      </c>
      <c r="O926" s="7">
        <v>1</v>
      </c>
      <c r="P926" s="7">
        <v>0</v>
      </c>
      <c r="Q926" s="7">
        <v>0</v>
      </c>
      <c r="R926" s="7">
        <v>0</v>
      </c>
      <c r="S926" s="7">
        <v>0</v>
      </c>
      <c r="T926" s="19">
        <f t="shared" si="92"/>
        <v>0.25</v>
      </c>
      <c r="U926" s="19">
        <f t="shared" si="93"/>
        <v>0.2</v>
      </c>
      <c r="V926" s="19">
        <f t="shared" si="94"/>
        <v>0.45</v>
      </c>
      <c r="W926" s="19">
        <f t="shared" si="95"/>
        <v>0.13333333333333333</v>
      </c>
    </row>
    <row r="927" spans="1:27" x14ac:dyDescent="0.25">
      <c r="A927" s="7">
        <v>2013</v>
      </c>
      <c r="B927" s="7">
        <v>18</v>
      </c>
      <c r="C927" s="7">
        <v>65</v>
      </c>
      <c r="D927" s="7">
        <v>60</v>
      </c>
      <c r="E927" s="7">
        <v>6</v>
      </c>
      <c r="F927" s="7">
        <v>13</v>
      </c>
      <c r="G927" s="7">
        <v>11</v>
      </c>
      <c r="H927" s="7">
        <v>2</v>
      </c>
      <c r="I927" s="7">
        <v>0</v>
      </c>
      <c r="J927" s="7">
        <v>0</v>
      </c>
      <c r="K927" s="7">
        <v>3</v>
      </c>
      <c r="L927" s="7">
        <v>4</v>
      </c>
      <c r="M927" s="7">
        <v>0</v>
      </c>
      <c r="N927" s="7">
        <v>12</v>
      </c>
      <c r="O927" s="7">
        <v>0</v>
      </c>
      <c r="P927" s="7">
        <v>0</v>
      </c>
      <c r="Q927" s="7">
        <v>2</v>
      </c>
      <c r="R927" s="7">
        <v>0</v>
      </c>
      <c r="S927" s="7">
        <v>0</v>
      </c>
      <c r="T927" s="19">
        <f t="shared" si="92"/>
        <v>0.28333333333333333</v>
      </c>
      <c r="U927" s="19">
        <f t="shared" si="93"/>
        <v>0.25</v>
      </c>
      <c r="V927" s="19">
        <f t="shared" si="94"/>
        <v>0.53333333333333333</v>
      </c>
      <c r="W927" s="19">
        <f t="shared" si="95"/>
        <v>0.21666666666666667</v>
      </c>
    </row>
    <row r="928" spans="1:27" x14ac:dyDescent="0.25">
      <c r="A928" s="7">
        <v>2014</v>
      </c>
      <c r="B928" s="7">
        <v>24</v>
      </c>
      <c r="C928" s="7">
        <v>88</v>
      </c>
      <c r="D928" s="7">
        <v>76</v>
      </c>
      <c r="E928" s="7">
        <v>13</v>
      </c>
      <c r="F928" s="7">
        <v>26</v>
      </c>
      <c r="G928" s="7">
        <v>18</v>
      </c>
      <c r="H928" s="53">
        <v>7</v>
      </c>
      <c r="I928" s="7">
        <v>0</v>
      </c>
      <c r="J928" s="53">
        <v>1</v>
      </c>
      <c r="K928" s="7">
        <v>20</v>
      </c>
      <c r="L928" s="7">
        <v>11</v>
      </c>
      <c r="M928" s="53">
        <v>1</v>
      </c>
      <c r="N928" s="7">
        <v>17</v>
      </c>
      <c r="O928" s="7">
        <v>0</v>
      </c>
      <c r="P928" s="7">
        <v>0</v>
      </c>
      <c r="Q928" s="7">
        <v>2</v>
      </c>
      <c r="R928" s="7">
        <v>2</v>
      </c>
      <c r="S928" s="7">
        <v>0</v>
      </c>
      <c r="T928" s="19">
        <f t="shared" si="92"/>
        <v>0.48051948051948051</v>
      </c>
      <c r="U928" s="19">
        <f t="shared" si="93"/>
        <v>0.47368421052631576</v>
      </c>
      <c r="V928" s="19">
        <f t="shared" si="94"/>
        <v>0.95420369104579628</v>
      </c>
      <c r="W928" s="19">
        <f t="shared" si="95"/>
        <v>0.34210526315789475</v>
      </c>
    </row>
    <row r="929" spans="1:24" x14ac:dyDescent="0.25">
      <c r="A929" s="7">
        <v>2015</v>
      </c>
      <c r="B929" s="7">
        <v>36</v>
      </c>
      <c r="C929" s="7">
        <v>149</v>
      </c>
      <c r="D929" s="7">
        <v>136</v>
      </c>
      <c r="E929" s="7">
        <v>23</v>
      </c>
      <c r="F929" s="7">
        <v>42</v>
      </c>
      <c r="G929" s="7">
        <v>32</v>
      </c>
      <c r="H929" s="7">
        <v>5</v>
      </c>
      <c r="I929" s="7">
        <v>1</v>
      </c>
      <c r="J929" s="7">
        <v>4</v>
      </c>
      <c r="K929" s="7">
        <v>24</v>
      </c>
      <c r="L929" s="7">
        <v>11</v>
      </c>
      <c r="M929" s="7">
        <v>2</v>
      </c>
      <c r="N929" s="7">
        <v>18</v>
      </c>
      <c r="O929" s="7">
        <v>0</v>
      </c>
      <c r="P929" s="7">
        <v>0</v>
      </c>
      <c r="Q929" s="7">
        <v>0</v>
      </c>
      <c r="R929" s="7">
        <v>2</v>
      </c>
      <c r="S929" s="7">
        <v>0</v>
      </c>
      <c r="T929" s="19">
        <f t="shared" si="92"/>
        <v>0.38405797101449274</v>
      </c>
      <c r="U929" s="19">
        <f t="shared" si="93"/>
        <v>0.4485294117647059</v>
      </c>
      <c r="V929" s="19">
        <f t="shared" si="94"/>
        <v>0.83258738277919864</v>
      </c>
      <c r="W929" s="19">
        <f t="shared" si="95"/>
        <v>0.30882352941176472</v>
      </c>
    </row>
    <row r="930" spans="1:24" x14ac:dyDescent="0.25">
      <c r="A930" s="7">
        <v>2016</v>
      </c>
      <c r="B930" s="7">
        <v>29</v>
      </c>
      <c r="C930" s="7">
        <v>102</v>
      </c>
      <c r="D930" s="7">
        <v>93</v>
      </c>
      <c r="E930" s="7">
        <v>11</v>
      </c>
      <c r="F930" s="7">
        <v>20</v>
      </c>
      <c r="G930" s="7">
        <v>9</v>
      </c>
      <c r="H930" s="7">
        <v>9</v>
      </c>
      <c r="I930" s="7">
        <v>0</v>
      </c>
      <c r="J930" s="7">
        <v>2</v>
      </c>
      <c r="K930" s="7">
        <v>19</v>
      </c>
      <c r="L930" s="7">
        <v>8</v>
      </c>
      <c r="M930" s="7">
        <v>0</v>
      </c>
      <c r="N930" s="7">
        <v>15</v>
      </c>
      <c r="O930" s="7">
        <v>1</v>
      </c>
      <c r="P930" s="7">
        <v>0</v>
      </c>
      <c r="Q930" s="7">
        <v>0</v>
      </c>
      <c r="R930" s="7">
        <v>3</v>
      </c>
      <c r="S930" s="7">
        <v>0</v>
      </c>
      <c r="T930" s="19">
        <f t="shared" si="92"/>
        <v>0.30851063829787234</v>
      </c>
      <c r="U930" s="19">
        <f t="shared" si="93"/>
        <v>0.37634408602150538</v>
      </c>
      <c r="V930" s="19">
        <f t="shared" si="94"/>
        <v>0.68485472431937766</v>
      </c>
      <c r="W930" s="19">
        <f t="shared" si="95"/>
        <v>0.21505376344086022</v>
      </c>
    </row>
    <row r="931" spans="1:24" x14ac:dyDescent="0.25">
      <c r="A931" s="7">
        <v>2017</v>
      </c>
      <c r="B931" s="7">
        <v>13</v>
      </c>
      <c r="C931" s="7">
        <v>36</v>
      </c>
      <c r="D931" s="7">
        <v>34</v>
      </c>
      <c r="E931" s="7">
        <v>5</v>
      </c>
      <c r="F931" s="7">
        <v>10</v>
      </c>
      <c r="G931" s="7">
        <v>8</v>
      </c>
      <c r="H931" s="7">
        <v>2</v>
      </c>
      <c r="I931" s="7">
        <v>0</v>
      </c>
      <c r="J931" s="7">
        <v>0</v>
      </c>
      <c r="K931" s="7">
        <v>4</v>
      </c>
      <c r="L931" s="7">
        <v>1</v>
      </c>
      <c r="M931" s="7">
        <v>0</v>
      </c>
      <c r="N931" s="7">
        <v>5</v>
      </c>
      <c r="O931" s="7">
        <v>1</v>
      </c>
      <c r="P931" s="7">
        <v>1</v>
      </c>
      <c r="Q931" s="7">
        <v>1</v>
      </c>
      <c r="R931" s="7">
        <v>0</v>
      </c>
      <c r="S931" s="7">
        <v>0</v>
      </c>
      <c r="T931" s="19">
        <f t="shared" si="92"/>
        <v>0.34285714285714286</v>
      </c>
      <c r="U931" s="19">
        <f t="shared" si="93"/>
        <v>0.35294117647058826</v>
      </c>
      <c r="V931" s="19">
        <f t="shared" si="94"/>
        <v>0.69579831932773106</v>
      </c>
      <c r="W931" s="19">
        <f t="shared" si="95"/>
        <v>0.29411764705882354</v>
      </c>
    </row>
    <row r="932" spans="1:24" x14ac:dyDescent="0.25">
      <c r="A932" s="7">
        <v>2018</v>
      </c>
      <c r="B932" s="7">
        <v>15</v>
      </c>
      <c r="C932" s="7">
        <v>48</v>
      </c>
      <c r="D932" s="7">
        <v>39</v>
      </c>
      <c r="E932" s="7">
        <v>3</v>
      </c>
      <c r="F932" s="7">
        <v>6</v>
      </c>
      <c r="G932" s="7">
        <v>5</v>
      </c>
      <c r="H932" s="7">
        <v>1</v>
      </c>
      <c r="I932" s="7">
        <v>0</v>
      </c>
      <c r="J932" s="7">
        <v>0</v>
      </c>
      <c r="K932" s="7">
        <v>1</v>
      </c>
      <c r="L932" s="7">
        <v>9</v>
      </c>
      <c r="M932" s="7">
        <v>0</v>
      </c>
      <c r="N932" s="7">
        <v>11</v>
      </c>
      <c r="O932" s="7">
        <v>0</v>
      </c>
      <c r="P932" s="7">
        <v>0</v>
      </c>
      <c r="Q932" s="7">
        <v>4</v>
      </c>
      <c r="R932" s="7">
        <v>1</v>
      </c>
      <c r="S932" s="7">
        <v>0</v>
      </c>
      <c r="T932" s="19">
        <f t="shared" si="92"/>
        <v>0.38461538461538464</v>
      </c>
      <c r="U932" s="19">
        <f t="shared" si="93"/>
        <v>0.17948717948717949</v>
      </c>
      <c r="V932" s="19">
        <f t="shared" si="94"/>
        <v>0.5641025641025641</v>
      </c>
      <c r="W932" s="19">
        <f t="shared" si="95"/>
        <v>0.15384615384615385</v>
      </c>
    </row>
    <row r="933" spans="1:24" x14ac:dyDescent="0.25">
      <c r="A933" s="7">
        <v>2019</v>
      </c>
      <c r="B933" s="7">
        <v>14</v>
      </c>
      <c r="C933" s="7">
        <v>44</v>
      </c>
      <c r="D933" s="7">
        <v>35</v>
      </c>
      <c r="E933" s="7">
        <v>4</v>
      </c>
      <c r="F933" s="7">
        <v>7</v>
      </c>
      <c r="G933" s="7">
        <v>5</v>
      </c>
      <c r="H933" s="7">
        <v>2</v>
      </c>
      <c r="I933" s="7">
        <v>0</v>
      </c>
      <c r="J933" s="7">
        <v>0</v>
      </c>
      <c r="K933" s="7">
        <v>5</v>
      </c>
      <c r="L933" s="7">
        <v>8</v>
      </c>
      <c r="M933" s="7">
        <v>0</v>
      </c>
      <c r="N933" s="7">
        <v>11</v>
      </c>
      <c r="O933" s="7">
        <v>1</v>
      </c>
      <c r="P933" s="7">
        <v>1</v>
      </c>
      <c r="Q933" s="7">
        <v>1</v>
      </c>
      <c r="R933" s="7">
        <v>0</v>
      </c>
      <c r="S933" s="7">
        <v>0</v>
      </c>
      <c r="T933" s="19">
        <f t="shared" si="92"/>
        <v>0.44444444444444442</v>
      </c>
      <c r="U933" s="19">
        <f t="shared" si="93"/>
        <v>0.25714285714285712</v>
      </c>
      <c r="V933" s="19">
        <f t="shared" si="94"/>
        <v>0.70158730158730154</v>
      </c>
      <c r="W933" s="19">
        <f t="shared" si="95"/>
        <v>0.2</v>
      </c>
    </row>
    <row r="934" spans="1:24" x14ac:dyDescent="0.25">
      <c r="A934" s="7">
        <v>2022</v>
      </c>
      <c r="B934" s="12">
        <v>8</v>
      </c>
      <c r="C934" s="12">
        <v>32</v>
      </c>
      <c r="D934" s="12">
        <v>25</v>
      </c>
      <c r="E934" s="12">
        <v>6</v>
      </c>
      <c r="F934" s="12">
        <v>4</v>
      </c>
      <c r="G934" s="12">
        <v>2</v>
      </c>
      <c r="H934" s="12">
        <v>2</v>
      </c>
      <c r="I934" s="12">
        <v>0</v>
      </c>
      <c r="J934" s="12">
        <v>0</v>
      </c>
      <c r="K934" s="12">
        <v>2</v>
      </c>
      <c r="L934" s="12">
        <v>6</v>
      </c>
      <c r="M934" s="12">
        <v>0</v>
      </c>
      <c r="N934" s="12">
        <v>3</v>
      </c>
      <c r="O934" s="12">
        <v>0</v>
      </c>
      <c r="P934" s="12">
        <v>2</v>
      </c>
      <c r="Q934" s="12">
        <v>2</v>
      </c>
      <c r="R934" s="12">
        <v>0</v>
      </c>
      <c r="S934" s="12">
        <v>0</v>
      </c>
      <c r="T934" s="19">
        <f t="shared" si="92"/>
        <v>0.4</v>
      </c>
      <c r="U934" s="19">
        <f t="shared" si="93"/>
        <v>0.24</v>
      </c>
      <c r="V934" s="19">
        <f t="shared" si="94"/>
        <v>0.64</v>
      </c>
      <c r="W934" s="19">
        <f t="shared" si="95"/>
        <v>0.16</v>
      </c>
    </row>
    <row r="935" spans="1:24" x14ac:dyDescent="0.25">
      <c r="A935" s="23" t="s">
        <v>23</v>
      </c>
      <c r="B935" s="12">
        <v>181</v>
      </c>
      <c r="C935" s="12">
        <v>625</v>
      </c>
      <c r="D935" s="12">
        <v>549</v>
      </c>
      <c r="E935" s="12">
        <v>75</v>
      </c>
      <c r="F935" s="12">
        <v>135</v>
      </c>
      <c r="G935" s="12">
        <v>95</v>
      </c>
      <c r="H935" s="12">
        <v>32</v>
      </c>
      <c r="I935" s="12">
        <v>1</v>
      </c>
      <c r="J935" s="12">
        <v>7</v>
      </c>
      <c r="K935" s="12">
        <v>85</v>
      </c>
      <c r="L935" s="12">
        <v>67</v>
      </c>
      <c r="M935" s="12">
        <v>5</v>
      </c>
      <c r="N935" s="12">
        <v>115</v>
      </c>
      <c r="O935" s="12">
        <v>4</v>
      </c>
      <c r="P935" s="12">
        <v>6</v>
      </c>
      <c r="Q935" s="12">
        <v>12</v>
      </c>
      <c r="R935" s="12">
        <v>9</v>
      </c>
      <c r="S935" s="12">
        <v>0</v>
      </c>
      <c r="T935" s="19">
        <f t="shared" si="92"/>
        <v>0.36917562724014336</v>
      </c>
      <c r="U935" s="19">
        <f t="shared" si="93"/>
        <v>0.3460837887067395</v>
      </c>
      <c r="V935" s="19">
        <f t="shared" si="94"/>
        <v>0.7152594159468828</v>
      </c>
      <c r="W935" s="19">
        <f t="shared" si="95"/>
        <v>0.24590163934426229</v>
      </c>
    </row>
    <row r="936" spans="1:24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9"/>
      <c r="U936" s="19"/>
      <c r="V936" s="19"/>
      <c r="W936" s="19"/>
    </row>
    <row r="937" spans="1:24" ht="15.75" x14ac:dyDescent="0.25">
      <c r="A937" s="9" t="s">
        <v>131</v>
      </c>
      <c r="B937" s="10" t="s">
        <v>0</v>
      </c>
      <c r="C937" s="10" t="s">
        <v>1</v>
      </c>
      <c r="D937" s="10" t="s">
        <v>2</v>
      </c>
      <c r="E937" s="10" t="s">
        <v>3</v>
      </c>
      <c r="F937" s="10" t="s">
        <v>4</v>
      </c>
      <c r="G937" s="10" t="s">
        <v>5</v>
      </c>
      <c r="H937" s="10" t="s">
        <v>6</v>
      </c>
      <c r="I937" s="10" t="s">
        <v>7</v>
      </c>
      <c r="J937" s="10" t="s">
        <v>8</v>
      </c>
      <c r="K937" s="10" t="s">
        <v>9</v>
      </c>
      <c r="L937" s="10" t="s">
        <v>10</v>
      </c>
      <c r="M937" s="10" t="s">
        <v>11</v>
      </c>
      <c r="N937" s="10" t="s">
        <v>12</v>
      </c>
      <c r="O937" s="10" t="s">
        <v>13</v>
      </c>
      <c r="P937" s="10" t="s">
        <v>14</v>
      </c>
      <c r="Q937" s="10" t="s">
        <v>15</v>
      </c>
      <c r="R937" s="10" t="s">
        <v>16</v>
      </c>
      <c r="S937" s="10" t="s">
        <v>17</v>
      </c>
      <c r="T937" s="19" t="s">
        <v>18</v>
      </c>
      <c r="U937" s="19" t="s">
        <v>19</v>
      </c>
      <c r="V937" s="19" t="s">
        <v>20</v>
      </c>
      <c r="W937" s="19" t="s">
        <v>21</v>
      </c>
    </row>
    <row r="938" spans="1:24" x14ac:dyDescent="0.25">
      <c r="A938" s="7">
        <v>2009</v>
      </c>
      <c r="B938" s="7">
        <v>3</v>
      </c>
      <c r="C938" s="7">
        <v>12</v>
      </c>
      <c r="D938" s="7">
        <v>11</v>
      </c>
      <c r="E938" s="7">
        <v>0</v>
      </c>
      <c r="F938" s="7">
        <v>2</v>
      </c>
      <c r="G938" s="7">
        <v>2</v>
      </c>
      <c r="H938" s="7">
        <v>0</v>
      </c>
      <c r="I938" s="7">
        <v>0</v>
      </c>
      <c r="J938" s="7">
        <v>0</v>
      </c>
      <c r="K938" s="7">
        <v>2</v>
      </c>
      <c r="L938" s="7">
        <v>0</v>
      </c>
      <c r="M938" s="7">
        <v>1</v>
      </c>
      <c r="N938" s="7">
        <v>3</v>
      </c>
      <c r="O938" s="7">
        <v>0</v>
      </c>
      <c r="P938" s="7">
        <v>0</v>
      </c>
      <c r="Q938" s="7">
        <v>1</v>
      </c>
      <c r="R938" s="7">
        <v>0</v>
      </c>
      <c r="S938" s="7">
        <v>0</v>
      </c>
      <c r="T938" s="19">
        <f>(F938+O938+L938)/(D938+O938+M938)</f>
        <v>0.16666666666666666</v>
      </c>
      <c r="U938" s="19">
        <f>(G938+H938*2+I938*3+J938*4)/D938</f>
        <v>0.18181818181818182</v>
      </c>
      <c r="V938" s="19">
        <f>T938+U938</f>
        <v>0.34848484848484851</v>
      </c>
      <c r="W938" s="19">
        <f>F938/D938</f>
        <v>0.18181818181818182</v>
      </c>
    </row>
    <row r="939" spans="1:24" x14ac:dyDescent="0.25">
      <c r="A939" s="10" t="s">
        <v>23</v>
      </c>
      <c r="B939" s="7">
        <v>3</v>
      </c>
      <c r="C939" s="7">
        <v>12</v>
      </c>
      <c r="D939" s="7">
        <v>11</v>
      </c>
      <c r="E939" s="7">
        <v>0</v>
      </c>
      <c r="F939" s="7">
        <v>2</v>
      </c>
      <c r="G939" s="7">
        <v>2</v>
      </c>
      <c r="H939" s="7">
        <v>0</v>
      </c>
      <c r="I939" s="7">
        <v>0</v>
      </c>
      <c r="J939" s="7">
        <v>0</v>
      </c>
      <c r="K939" s="7">
        <v>2</v>
      </c>
      <c r="L939" s="7">
        <v>0</v>
      </c>
      <c r="M939" s="7">
        <v>1</v>
      </c>
      <c r="N939" s="7">
        <v>3</v>
      </c>
      <c r="O939" s="7">
        <v>0</v>
      </c>
      <c r="P939" s="7">
        <v>0</v>
      </c>
      <c r="Q939" s="7">
        <v>1</v>
      </c>
      <c r="R939" s="7">
        <v>0</v>
      </c>
      <c r="S939" s="7">
        <v>0</v>
      </c>
      <c r="T939" s="19">
        <f>(F939+O939+L939)/(D939+O939+M939)</f>
        <v>0.16666666666666666</v>
      </c>
      <c r="U939" s="19">
        <f>(G939+H939*2+I939*3+J939*4)/D939</f>
        <v>0.18181818181818182</v>
      </c>
      <c r="V939" s="19">
        <f>T939+U939</f>
        <v>0.34848484848484851</v>
      </c>
      <c r="W939" s="19">
        <f>F939/D939</f>
        <v>0.18181818181818182</v>
      </c>
    </row>
    <row r="940" spans="1:24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9"/>
      <c r="U940" s="19"/>
      <c r="V940" s="19"/>
      <c r="W940" s="19"/>
    </row>
    <row r="941" spans="1:24" ht="15.75" x14ac:dyDescent="0.25">
      <c r="A941" s="9" t="s">
        <v>35</v>
      </c>
      <c r="B941" s="10" t="s">
        <v>0</v>
      </c>
      <c r="C941" s="10" t="s">
        <v>1</v>
      </c>
      <c r="D941" s="10" t="s">
        <v>2</v>
      </c>
      <c r="E941" s="10" t="s">
        <v>3</v>
      </c>
      <c r="F941" s="10" t="s">
        <v>4</v>
      </c>
      <c r="G941" s="10" t="s">
        <v>5</v>
      </c>
      <c r="H941" s="10" t="s">
        <v>6</v>
      </c>
      <c r="I941" s="10" t="s">
        <v>7</v>
      </c>
      <c r="J941" s="10" t="s">
        <v>8</v>
      </c>
      <c r="K941" s="10" t="s">
        <v>9</v>
      </c>
      <c r="L941" s="10" t="s">
        <v>10</v>
      </c>
      <c r="M941" s="10" t="s">
        <v>11</v>
      </c>
      <c r="N941" s="10" t="s">
        <v>12</v>
      </c>
      <c r="O941" s="10" t="s">
        <v>13</v>
      </c>
      <c r="P941" s="10" t="s">
        <v>14</v>
      </c>
      <c r="Q941" s="10" t="s">
        <v>15</v>
      </c>
      <c r="R941" s="10" t="s">
        <v>16</v>
      </c>
      <c r="S941" s="10" t="s">
        <v>17</v>
      </c>
      <c r="T941" s="19" t="s">
        <v>18</v>
      </c>
      <c r="U941" s="19" t="s">
        <v>19</v>
      </c>
      <c r="V941" s="19" t="s">
        <v>20</v>
      </c>
      <c r="W941" s="19" t="s">
        <v>21</v>
      </c>
    </row>
    <row r="942" spans="1:24" x14ac:dyDescent="0.25">
      <c r="A942" s="7">
        <v>2013</v>
      </c>
      <c r="B942" s="7">
        <v>16</v>
      </c>
      <c r="C942" s="7">
        <v>63</v>
      </c>
      <c r="D942" s="7">
        <v>57</v>
      </c>
      <c r="E942" s="7">
        <v>9</v>
      </c>
      <c r="F942" s="7">
        <v>5</v>
      </c>
      <c r="G942" s="7">
        <v>2</v>
      </c>
      <c r="H942" s="7">
        <v>1</v>
      </c>
      <c r="I942" s="53">
        <v>2</v>
      </c>
      <c r="J942" s="7">
        <v>0</v>
      </c>
      <c r="K942" s="7">
        <v>9</v>
      </c>
      <c r="L942" s="7">
        <v>3</v>
      </c>
      <c r="M942" s="7">
        <v>0</v>
      </c>
      <c r="N942" s="7">
        <v>15</v>
      </c>
      <c r="O942" s="7">
        <v>1</v>
      </c>
      <c r="P942" s="7">
        <v>2</v>
      </c>
      <c r="Q942" s="7">
        <v>0</v>
      </c>
      <c r="R942" s="7">
        <v>1</v>
      </c>
      <c r="S942" s="7">
        <v>0</v>
      </c>
      <c r="T942" s="19">
        <f>(F942+O942+L942)/(D942+O942+M942)</f>
        <v>0.15517241379310345</v>
      </c>
      <c r="U942" s="19">
        <f>(G942+H942*2+I942*3+J942*4)/D942</f>
        <v>0.17543859649122806</v>
      </c>
      <c r="V942" s="19">
        <f>T942+U942</f>
        <v>0.33061101028433149</v>
      </c>
      <c r="W942" s="19">
        <f>F942/D942</f>
        <v>8.771929824561403E-2</v>
      </c>
      <c r="X942" s="17"/>
    </row>
    <row r="943" spans="1:24" x14ac:dyDescent="0.25">
      <c r="A943" s="7">
        <v>2014</v>
      </c>
      <c r="B943" s="7">
        <v>3</v>
      </c>
      <c r="C943" s="7">
        <v>9</v>
      </c>
      <c r="D943" s="7">
        <v>7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2</v>
      </c>
      <c r="M943" s="7">
        <v>0</v>
      </c>
      <c r="N943" s="7">
        <v>2</v>
      </c>
      <c r="O943" s="7">
        <v>0</v>
      </c>
      <c r="P943" s="7">
        <v>1</v>
      </c>
      <c r="Q943" s="7">
        <v>0</v>
      </c>
      <c r="R943" s="7">
        <v>0</v>
      </c>
      <c r="S943" s="7">
        <v>0</v>
      </c>
      <c r="T943" s="19">
        <f>(F943+O943+L943)/(D943+O943+M943)</f>
        <v>0.2857142857142857</v>
      </c>
      <c r="U943" s="19">
        <f>(G943+H943*2+I943*3+J943*4)/D943</f>
        <v>0</v>
      </c>
      <c r="V943" s="19">
        <f>T943+U943</f>
        <v>0.2857142857142857</v>
      </c>
      <c r="W943" s="19">
        <f>F943/D943</f>
        <v>0</v>
      </c>
    </row>
    <row r="944" spans="1:24" x14ac:dyDescent="0.25">
      <c r="A944" s="10" t="s">
        <v>23</v>
      </c>
      <c r="B944" s="7">
        <v>19</v>
      </c>
      <c r="C944" s="7">
        <v>72</v>
      </c>
      <c r="D944" s="7">
        <v>64</v>
      </c>
      <c r="E944" s="7">
        <v>9</v>
      </c>
      <c r="F944" s="7">
        <v>5</v>
      </c>
      <c r="G944" s="7">
        <v>2</v>
      </c>
      <c r="H944" s="7">
        <v>1</v>
      </c>
      <c r="I944" s="7">
        <v>2</v>
      </c>
      <c r="J944" s="7">
        <v>0</v>
      </c>
      <c r="K944" s="7">
        <v>9</v>
      </c>
      <c r="L944" s="7">
        <v>5</v>
      </c>
      <c r="M944" s="7">
        <v>0</v>
      </c>
      <c r="N944" s="7">
        <v>17</v>
      </c>
      <c r="O944" s="7">
        <v>1</v>
      </c>
      <c r="P944" s="7">
        <v>3</v>
      </c>
      <c r="Q944" s="7">
        <v>0</v>
      </c>
      <c r="R944" s="7">
        <v>1</v>
      </c>
      <c r="S944" s="7">
        <v>0</v>
      </c>
      <c r="T944" s="19">
        <f>(F944+O944+L944)/(D944+O944+M944)</f>
        <v>0.16923076923076924</v>
      </c>
      <c r="U944" s="19">
        <f>(G944+H944*2+I944*3+J944*4)/D944</f>
        <v>0.15625</v>
      </c>
      <c r="V944" s="19">
        <f>T944+U944</f>
        <v>0.32548076923076924</v>
      </c>
      <c r="W944" s="19">
        <f>F944/D944</f>
        <v>7.8125E-2</v>
      </c>
    </row>
    <row r="945" spans="1:24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9"/>
      <c r="U945" s="19"/>
      <c r="V945" s="19"/>
      <c r="W945" s="19"/>
      <c r="X945" s="11"/>
    </row>
    <row r="946" spans="1:24" ht="15.75" x14ac:dyDescent="0.25">
      <c r="A946" s="9" t="s">
        <v>104</v>
      </c>
      <c r="B946" s="10" t="s">
        <v>0</v>
      </c>
      <c r="C946" s="10" t="s">
        <v>1</v>
      </c>
      <c r="D946" s="10" t="s">
        <v>2</v>
      </c>
      <c r="E946" s="10" t="s">
        <v>3</v>
      </c>
      <c r="F946" s="10" t="s">
        <v>4</v>
      </c>
      <c r="G946" s="10" t="s">
        <v>5</v>
      </c>
      <c r="H946" s="10" t="s">
        <v>6</v>
      </c>
      <c r="I946" s="10" t="s">
        <v>7</v>
      </c>
      <c r="J946" s="10" t="s">
        <v>8</v>
      </c>
      <c r="K946" s="10" t="s">
        <v>9</v>
      </c>
      <c r="L946" s="10" t="s">
        <v>10</v>
      </c>
      <c r="M946" s="10" t="s">
        <v>11</v>
      </c>
      <c r="N946" s="10" t="s">
        <v>12</v>
      </c>
      <c r="O946" s="10" t="s">
        <v>13</v>
      </c>
      <c r="P946" s="10" t="s">
        <v>14</v>
      </c>
      <c r="Q946" s="10" t="s">
        <v>15</v>
      </c>
      <c r="R946" s="10" t="s">
        <v>16</v>
      </c>
      <c r="S946" s="10" t="s">
        <v>17</v>
      </c>
      <c r="T946" s="19" t="s">
        <v>18</v>
      </c>
      <c r="U946" s="19" t="s">
        <v>19</v>
      </c>
      <c r="V946" s="19" t="s">
        <v>20</v>
      </c>
      <c r="W946" s="19" t="s">
        <v>21</v>
      </c>
    </row>
    <row r="947" spans="1:24" x14ac:dyDescent="0.25">
      <c r="A947" s="7">
        <v>2006</v>
      </c>
      <c r="B947" s="7">
        <v>9</v>
      </c>
      <c r="C947" s="7">
        <v>24</v>
      </c>
      <c r="D947" s="7">
        <v>17</v>
      </c>
      <c r="E947" s="7">
        <v>2</v>
      </c>
      <c r="F947" s="7">
        <v>2</v>
      </c>
      <c r="G947" s="7">
        <v>2</v>
      </c>
      <c r="H947" s="7">
        <v>0</v>
      </c>
      <c r="I947" s="7">
        <v>0</v>
      </c>
      <c r="J947" s="7">
        <v>0</v>
      </c>
      <c r="K947" s="7">
        <v>0</v>
      </c>
      <c r="L947" s="7">
        <v>5</v>
      </c>
      <c r="M947" s="7">
        <v>2</v>
      </c>
      <c r="N947" s="7">
        <v>4</v>
      </c>
      <c r="O947" s="7">
        <v>0</v>
      </c>
      <c r="P947" s="7">
        <v>0</v>
      </c>
      <c r="Q947" s="7">
        <v>2</v>
      </c>
      <c r="R947" s="7">
        <v>0</v>
      </c>
      <c r="S947" s="7">
        <v>0</v>
      </c>
      <c r="T947" s="19">
        <f>(F947+O947+L947)/(D947+O947+M947)</f>
        <v>0.36842105263157893</v>
      </c>
      <c r="U947" s="19">
        <f>(G947+H947*2+I947*3+J947*4)/D947</f>
        <v>0.11764705882352941</v>
      </c>
      <c r="V947" s="19">
        <f>T947+U947</f>
        <v>0.48606811145510831</v>
      </c>
      <c r="W947" s="19">
        <f>F947/D947</f>
        <v>0.11764705882352941</v>
      </c>
    </row>
    <row r="948" spans="1:24" x14ac:dyDescent="0.25">
      <c r="A948" s="10" t="s">
        <v>23</v>
      </c>
      <c r="B948" s="7">
        <v>9</v>
      </c>
      <c r="C948" s="7">
        <v>24</v>
      </c>
      <c r="D948" s="7">
        <v>17</v>
      </c>
      <c r="E948" s="7">
        <v>2</v>
      </c>
      <c r="F948" s="7">
        <v>2</v>
      </c>
      <c r="G948" s="7">
        <v>2</v>
      </c>
      <c r="H948" s="7">
        <v>0</v>
      </c>
      <c r="I948" s="7">
        <v>0</v>
      </c>
      <c r="J948" s="7">
        <v>0</v>
      </c>
      <c r="K948" s="7">
        <v>0</v>
      </c>
      <c r="L948" s="7">
        <v>5</v>
      </c>
      <c r="M948" s="7">
        <v>2</v>
      </c>
      <c r="N948" s="7">
        <v>4</v>
      </c>
      <c r="O948" s="7">
        <v>0</v>
      </c>
      <c r="P948" s="7">
        <v>0</v>
      </c>
      <c r="Q948" s="7">
        <v>2</v>
      </c>
      <c r="R948" s="7">
        <v>0</v>
      </c>
      <c r="S948" s="7">
        <v>0</v>
      </c>
      <c r="T948" s="19">
        <f>(F948+O948+L948)/(D948+O948+M948)</f>
        <v>0.36842105263157893</v>
      </c>
      <c r="U948" s="19">
        <f>(G948+H948*2+I948*3+J948*4)/D948</f>
        <v>0.11764705882352941</v>
      </c>
      <c r="V948" s="19">
        <f>T948+U948</f>
        <v>0.48606811145510831</v>
      </c>
      <c r="W948" s="19">
        <f>F948/D948</f>
        <v>0.11764705882352941</v>
      </c>
    </row>
    <row r="949" spans="1:24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9"/>
      <c r="U949" s="19"/>
      <c r="V949" s="19"/>
      <c r="W949" s="19"/>
      <c r="X949" s="11"/>
    </row>
    <row r="950" spans="1:24" ht="15.75" x14ac:dyDescent="0.25">
      <c r="A950" s="9" t="s">
        <v>240</v>
      </c>
      <c r="B950" s="10" t="s">
        <v>0</v>
      </c>
      <c r="C950" s="10" t="s">
        <v>1</v>
      </c>
      <c r="D950" s="10" t="s">
        <v>2</v>
      </c>
      <c r="E950" s="10" t="s">
        <v>3</v>
      </c>
      <c r="F950" s="10" t="s">
        <v>4</v>
      </c>
      <c r="G950" s="10" t="s">
        <v>5</v>
      </c>
      <c r="H950" s="10" t="s">
        <v>6</v>
      </c>
      <c r="I950" s="10" t="s">
        <v>7</v>
      </c>
      <c r="J950" s="10" t="s">
        <v>8</v>
      </c>
      <c r="K950" s="10" t="s">
        <v>9</v>
      </c>
      <c r="L950" s="10" t="s">
        <v>10</v>
      </c>
      <c r="M950" s="10" t="s">
        <v>11</v>
      </c>
      <c r="N950" s="10" t="s">
        <v>12</v>
      </c>
      <c r="O950" s="10" t="s">
        <v>13</v>
      </c>
      <c r="P950" s="10" t="s">
        <v>14</v>
      </c>
      <c r="Q950" s="10" t="s">
        <v>15</v>
      </c>
      <c r="R950" s="10" t="s">
        <v>16</v>
      </c>
      <c r="S950" s="10" t="s">
        <v>17</v>
      </c>
      <c r="T950" s="19" t="s">
        <v>18</v>
      </c>
      <c r="U950" s="19" t="s">
        <v>19</v>
      </c>
      <c r="V950" s="19" t="s">
        <v>20</v>
      </c>
      <c r="W950" s="19" t="s">
        <v>21</v>
      </c>
    </row>
    <row r="951" spans="1:24" x14ac:dyDescent="0.25">
      <c r="A951" s="7">
        <v>2023</v>
      </c>
      <c r="B951" s="7">
        <v>2</v>
      </c>
      <c r="C951" s="7">
        <v>4</v>
      </c>
      <c r="D951" s="7">
        <v>4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2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19">
        <f>(F951+O951+L951)/(D951+O951+M951)</f>
        <v>0</v>
      </c>
      <c r="U951" s="19">
        <f>(G951+H951*2+I951*3+J951*4)/D951</f>
        <v>0</v>
      </c>
      <c r="V951" s="19">
        <f>T951+U951</f>
        <v>0</v>
      </c>
      <c r="W951" s="19">
        <f>F951/D951</f>
        <v>0</v>
      </c>
    </row>
    <row r="952" spans="1:24" x14ac:dyDescent="0.25">
      <c r="A952" s="10" t="s">
        <v>23</v>
      </c>
      <c r="B952" s="7">
        <v>2</v>
      </c>
      <c r="C952" s="7">
        <v>4</v>
      </c>
      <c r="D952" s="7">
        <v>4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2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19">
        <f>(F952+O952+L952)/(D952+O952+M952)</f>
        <v>0</v>
      </c>
      <c r="U952" s="19">
        <f>(G952+H952*2+I952*3+J952*4)/D952</f>
        <v>0</v>
      </c>
      <c r="V952" s="19">
        <f>T952+U952</f>
        <v>0</v>
      </c>
      <c r="W952" s="19">
        <f>F952/D952</f>
        <v>0</v>
      </c>
    </row>
    <row r="953" spans="1:24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9"/>
      <c r="U953" s="19"/>
      <c r="V953" s="19"/>
      <c r="W953" s="19"/>
    </row>
    <row r="954" spans="1:24" ht="15.75" x14ac:dyDescent="0.25">
      <c r="A954" s="9" t="s">
        <v>68</v>
      </c>
      <c r="B954" s="10" t="s">
        <v>0</v>
      </c>
      <c r="C954" s="10" t="s">
        <v>1</v>
      </c>
      <c r="D954" s="10" t="s">
        <v>2</v>
      </c>
      <c r="E954" s="10" t="s">
        <v>3</v>
      </c>
      <c r="F954" s="10" t="s">
        <v>4</v>
      </c>
      <c r="G954" s="10" t="s">
        <v>5</v>
      </c>
      <c r="H954" s="10" t="s">
        <v>6</v>
      </c>
      <c r="I954" s="10" t="s">
        <v>7</v>
      </c>
      <c r="J954" s="10" t="s">
        <v>8</v>
      </c>
      <c r="K954" s="10" t="s">
        <v>9</v>
      </c>
      <c r="L954" s="10" t="s">
        <v>10</v>
      </c>
      <c r="M954" s="10" t="s">
        <v>11</v>
      </c>
      <c r="N954" s="10" t="s">
        <v>12</v>
      </c>
      <c r="O954" s="10" t="s">
        <v>13</v>
      </c>
      <c r="P954" s="10" t="s">
        <v>14</v>
      </c>
      <c r="Q954" s="10" t="s">
        <v>15</v>
      </c>
      <c r="R954" s="10" t="s">
        <v>16</v>
      </c>
      <c r="S954" s="10" t="s">
        <v>17</v>
      </c>
      <c r="T954" s="19" t="s">
        <v>18</v>
      </c>
      <c r="U954" s="19" t="s">
        <v>19</v>
      </c>
      <c r="V954" s="19" t="s">
        <v>20</v>
      </c>
      <c r="W954" s="19" t="s">
        <v>21</v>
      </c>
      <c r="X954" s="11"/>
    </row>
    <row r="955" spans="1:24" x14ac:dyDescent="0.25">
      <c r="A955" s="7">
        <v>2014</v>
      </c>
      <c r="B955" s="7">
        <v>3</v>
      </c>
      <c r="C955" s="7">
        <v>3</v>
      </c>
      <c r="D955" s="7">
        <v>2</v>
      </c>
      <c r="E955" s="7">
        <v>1</v>
      </c>
      <c r="F955" s="7">
        <v>1</v>
      </c>
      <c r="G955" s="7">
        <v>1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19">
        <f>(F955+O955+L955)/(D955+O955+M955)</f>
        <v>0.5</v>
      </c>
      <c r="U955" s="19">
        <f>(G955+H955*2+I955*3+J955*4)/D955</f>
        <v>0.5</v>
      </c>
      <c r="V955" s="19">
        <f>T955+U955</f>
        <v>1</v>
      </c>
      <c r="W955" s="19">
        <f>F955/D955</f>
        <v>0.5</v>
      </c>
    </row>
    <row r="956" spans="1:24" x14ac:dyDescent="0.25">
      <c r="A956" s="10" t="s">
        <v>23</v>
      </c>
      <c r="B956" s="7">
        <v>3</v>
      </c>
      <c r="C956" s="7">
        <v>3</v>
      </c>
      <c r="D956" s="7">
        <v>2</v>
      </c>
      <c r="E956" s="7">
        <v>1</v>
      </c>
      <c r="F956" s="7">
        <v>1</v>
      </c>
      <c r="G956" s="7">
        <v>1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19">
        <f>(F956+O956+L956)/(D956+O956+M956)</f>
        <v>0.5</v>
      </c>
      <c r="U956" s="19">
        <f>(G956+H956*2+I956*3+J956*4)/D956</f>
        <v>0.5</v>
      </c>
      <c r="V956" s="19">
        <f>T956+U956</f>
        <v>1</v>
      </c>
      <c r="W956" s="19">
        <f>F956/D956</f>
        <v>0.5</v>
      </c>
    </row>
    <row r="957" spans="1:24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9"/>
      <c r="U957" s="19"/>
      <c r="V957" s="19"/>
      <c r="W957" s="19"/>
    </row>
    <row r="958" spans="1:24" ht="15.75" x14ac:dyDescent="0.25">
      <c r="A958" s="9" t="s">
        <v>69</v>
      </c>
      <c r="B958" s="10" t="s">
        <v>0</v>
      </c>
      <c r="C958" s="10" t="s">
        <v>1</v>
      </c>
      <c r="D958" s="10" t="s">
        <v>2</v>
      </c>
      <c r="E958" s="10" t="s">
        <v>3</v>
      </c>
      <c r="F958" s="10" t="s">
        <v>4</v>
      </c>
      <c r="G958" s="10" t="s">
        <v>5</v>
      </c>
      <c r="H958" s="10" t="s">
        <v>6</v>
      </c>
      <c r="I958" s="10" t="s">
        <v>7</v>
      </c>
      <c r="J958" s="10" t="s">
        <v>8</v>
      </c>
      <c r="K958" s="10" t="s">
        <v>9</v>
      </c>
      <c r="L958" s="10" t="s">
        <v>10</v>
      </c>
      <c r="M958" s="10" t="s">
        <v>11</v>
      </c>
      <c r="N958" s="10" t="s">
        <v>12</v>
      </c>
      <c r="O958" s="10" t="s">
        <v>13</v>
      </c>
      <c r="P958" s="10" t="s">
        <v>14</v>
      </c>
      <c r="Q958" s="10" t="s">
        <v>15</v>
      </c>
      <c r="R958" s="10" t="s">
        <v>16</v>
      </c>
      <c r="S958" s="10" t="s">
        <v>17</v>
      </c>
      <c r="T958" s="19" t="s">
        <v>18</v>
      </c>
      <c r="U958" s="19" t="s">
        <v>19</v>
      </c>
      <c r="V958" s="19" t="s">
        <v>20</v>
      </c>
      <c r="W958" s="19" t="s">
        <v>21</v>
      </c>
      <c r="X958" s="11"/>
    </row>
    <row r="959" spans="1:24" x14ac:dyDescent="0.25">
      <c r="A959" s="7">
        <v>2004</v>
      </c>
      <c r="B959" s="7">
        <v>9</v>
      </c>
      <c r="C959" s="7">
        <v>14</v>
      </c>
      <c r="D959" s="7">
        <v>14</v>
      </c>
      <c r="F959" s="7">
        <v>1</v>
      </c>
      <c r="G959" s="7">
        <v>1</v>
      </c>
      <c r="T959" s="19">
        <f>(F959+O959+L959)/(D959+O959+M959)</f>
        <v>7.1428571428571425E-2</v>
      </c>
      <c r="U959" s="19">
        <f>(G959+H959*2+I959*3+J959*4)/D959</f>
        <v>7.1428571428571425E-2</v>
      </c>
      <c r="V959" s="19">
        <f>T959+U959</f>
        <v>0.14285714285714285</v>
      </c>
      <c r="W959" s="19">
        <f>F959/D959</f>
        <v>7.1428571428571425E-2</v>
      </c>
    </row>
    <row r="960" spans="1:24" x14ac:dyDescent="0.25">
      <c r="A960" s="10" t="s">
        <v>23</v>
      </c>
      <c r="B960" s="7">
        <v>9</v>
      </c>
      <c r="C960" s="7">
        <v>14</v>
      </c>
      <c r="D960" s="7">
        <v>14</v>
      </c>
      <c r="E960" s="7">
        <v>0</v>
      </c>
      <c r="F960" s="7">
        <v>1</v>
      </c>
      <c r="G960" s="7">
        <v>1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19">
        <f>(F960+O960+L960)/(D960+O960+M960)</f>
        <v>7.1428571428571425E-2</v>
      </c>
      <c r="U960" s="19">
        <f>(G960+H960*2+I960*3+J960*4)/D960</f>
        <v>7.1428571428571425E-2</v>
      </c>
      <c r="V960" s="19">
        <f>T960+U960</f>
        <v>0.14285714285714285</v>
      </c>
      <c r="W960" s="19">
        <f>F960/D960</f>
        <v>7.1428571428571425E-2</v>
      </c>
    </row>
    <row r="961" spans="1:24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9"/>
      <c r="U961" s="19"/>
      <c r="V961" s="19"/>
      <c r="W961" s="19"/>
    </row>
    <row r="962" spans="1:24" ht="15.75" x14ac:dyDescent="0.25">
      <c r="A962" s="9" t="s">
        <v>235</v>
      </c>
      <c r="B962" s="10" t="s">
        <v>0</v>
      </c>
      <c r="C962" s="10" t="s">
        <v>1</v>
      </c>
      <c r="D962" s="10" t="s">
        <v>2</v>
      </c>
      <c r="E962" s="10" t="s">
        <v>3</v>
      </c>
      <c r="F962" s="10" t="s">
        <v>4</v>
      </c>
      <c r="G962" s="10" t="s">
        <v>5</v>
      </c>
      <c r="H962" s="10" t="s">
        <v>6</v>
      </c>
      <c r="I962" s="10" t="s">
        <v>7</v>
      </c>
      <c r="J962" s="10" t="s">
        <v>8</v>
      </c>
      <c r="K962" s="10" t="s">
        <v>9</v>
      </c>
      <c r="L962" s="10" t="s">
        <v>10</v>
      </c>
      <c r="M962" s="10" t="s">
        <v>11</v>
      </c>
      <c r="N962" s="10" t="s">
        <v>12</v>
      </c>
      <c r="O962" s="10" t="s">
        <v>13</v>
      </c>
      <c r="P962" s="10" t="s">
        <v>14</v>
      </c>
      <c r="Q962" s="10" t="s">
        <v>15</v>
      </c>
      <c r="R962" s="10" t="s">
        <v>16</v>
      </c>
      <c r="S962" s="10" t="s">
        <v>17</v>
      </c>
      <c r="T962" s="19" t="s">
        <v>18</v>
      </c>
      <c r="U962" s="19" t="s">
        <v>19</v>
      </c>
      <c r="V962" s="19" t="s">
        <v>20</v>
      </c>
      <c r="W962" s="19" t="s">
        <v>21</v>
      </c>
      <c r="X962" s="11"/>
    </row>
    <row r="963" spans="1:24" x14ac:dyDescent="0.25">
      <c r="A963" s="7">
        <v>2022</v>
      </c>
      <c r="B963" s="12">
        <v>2</v>
      </c>
      <c r="C963" s="12">
        <v>5</v>
      </c>
      <c r="D963" s="12">
        <v>5</v>
      </c>
      <c r="E963" s="12">
        <v>2</v>
      </c>
      <c r="F963" s="12">
        <v>2</v>
      </c>
      <c r="G963" s="12">
        <v>0</v>
      </c>
      <c r="H963" s="12">
        <v>2</v>
      </c>
      <c r="I963" s="12">
        <v>0</v>
      </c>
      <c r="J963" s="12">
        <v>0</v>
      </c>
      <c r="K963" s="12">
        <v>1</v>
      </c>
      <c r="L963" s="12">
        <v>0</v>
      </c>
      <c r="M963" s="12">
        <v>0</v>
      </c>
      <c r="N963" s="12">
        <v>2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9">
        <f>(F963+O963+L963)/(D963+O963+M963)</f>
        <v>0.4</v>
      </c>
      <c r="U963" s="19">
        <f>(G963+H963*2+I963*3+J963*4)/D963</f>
        <v>0.8</v>
      </c>
      <c r="V963" s="19">
        <f>T963+U963</f>
        <v>1.2000000000000002</v>
      </c>
      <c r="W963" s="19">
        <f>F963/D963</f>
        <v>0.4</v>
      </c>
    </row>
    <row r="964" spans="1:24" x14ac:dyDescent="0.25">
      <c r="A964" s="10" t="s">
        <v>23</v>
      </c>
      <c r="B964" s="12">
        <v>2</v>
      </c>
      <c r="C964" s="12">
        <v>5</v>
      </c>
      <c r="D964" s="12">
        <v>5</v>
      </c>
      <c r="E964" s="12">
        <v>2</v>
      </c>
      <c r="F964" s="12">
        <v>2</v>
      </c>
      <c r="G964" s="12">
        <v>0</v>
      </c>
      <c r="H964" s="12">
        <v>2</v>
      </c>
      <c r="I964" s="12">
        <v>0</v>
      </c>
      <c r="J964" s="12">
        <v>0</v>
      </c>
      <c r="K964" s="12">
        <v>1</v>
      </c>
      <c r="L964" s="12">
        <v>0</v>
      </c>
      <c r="M964" s="12">
        <v>0</v>
      </c>
      <c r="N964" s="12">
        <v>2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9">
        <f>(F964+O964+L964)/(D964+O964+M964)</f>
        <v>0.4</v>
      </c>
      <c r="U964" s="19">
        <f>(G964+H964*2+I964*3+J964*4)/D964</f>
        <v>0.8</v>
      </c>
      <c r="V964" s="19">
        <f>T964+U964</f>
        <v>1.2000000000000002</v>
      </c>
      <c r="W964" s="19">
        <f>F964/D964</f>
        <v>0.4</v>
      </c>
    </row>
    <row r="965" spans="1:24" x14ac:dyDescent="0.25">
      <c r="A965" s="10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19"/>
      <c r="U965" s="19"/>
      <c r="V965" s="19"/>
      <c r="W965" s="19"/>
    </row>
    <row r="966" spans="1:24" ht="15.75" x14ac:dyDescent="0.25">
      <c r="A966" s="9" t="s">
        <v>86</v>
      </c>
      <c r="B966" s="10" t="s">
        <v>0</v>
      </c>
      <c r="C966" s="10" t="s">
        <v>1</v>
      </c>
      <c r="D966" s="10" t="s">
        <v>2</v>
      </c>
      <c r="E966" s="10" t="s">
        <v>3</v>
      </c>
      <c r="F966" s="10" t="s">
        <v>4</v>
      </c>
      <c r="G966" s="10" t="s">
        <v>5</v>
      </c>
      <c r="H966" s="10" t="s">
        <v>6</v>
      </c>
      <c r="I966" s="10" t="s">
        <v>7</v>
      </c>
      <c r="J966" s="10" t="s">
        <v>8</v>
      </c>
      <c r="K966" s="10" t="s">
        <v>9</v>
      </c>
      <c r="L966" s="10" t="s">
        <v>10</v>
      </c>
      <c r="M966" s="10" t="s">
        <v>11</v>
      </c>
      <c r="N966" s="10" t="s">
        <v>12</v>
      </c>
      <c r="O966" s="10" t="s">
        <v>13</v>
      </c>
      <c r="P966" s="10" t="s">
        <v>14</v>
      </c>
      <c r="Q966" s="10" t="s">
        <v>15</v>
      </c>
      <c r="R966" s="10" t="s">
        <v>16</v>
      </c>
      <c r="S966" s="10" t="s">
        <v>17</v>
      </c>
      <c r="T966" s="19" t="s">
        <v>18</v>
      </c>
      <c r="U966" s="19" t="s">
        <v>19</v>
      </c>
      <c r="V966" s="19" t="s">
        <v>20</v>
      </c>
      <c r="W966" s="19" t="s">
        <v>21</v>
      </c>
      <c r="X966" s="11"/>
    </row>
    <row r="967" spans="1:24" x14ac:dyDescent="0.25">
      <c r="A967" s="7">
        <v>2008</v>
      </c>
      <c r="B967" s="7">
        <v>0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19">
        <v>0</v>
      </c>
      <c r="U967" s="19">
        <v>0</v>
      </c>
      <c r="V967" s="19">
        <v>0</v>
      </c>
      <c r="W967" s="19">
        <v>0</v>
      </c>
    </row>
    <row r="968" spans="1:24" x14ac:dyDescent="0.25">
      <c r="A968" s="10" t="s">
        <v>23</v>
      </c>
      <c r="B968" s="7">
        <v>0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19">
        <v>0</v>
      </c>
      <c r="U968" s="19">
        <v>0</v>
      </c>
      <c r="V968" s="19">
        <v>0</v>
      </c>
      <c r="W968" s="19">
        <v>0</v>
      </c>
    </row>
    <row r="969" spans="1:24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9"/>
      <c r="U969" s="19"/>
      <c r="V969" s="19"/>
      <c r="W969" s="19"/>
    </row>
    <row r="970" spans="1:24" ht="15.75" x14ac:dyDescent="0.25">
      <c r="A970" s="9" t="s">
        <v>170</v>
      </c>
      <c r="B970" s="10" t="s">
        <v>0</v>
      </c>
      <c r="C970" s="10" t="s">
        <v>1</v>
      </c>
      <c r="D970" s="10" t="s">
        <v>2</v>
      </c>
      <c r="E970" s="10" t="s">
        <v>3</v>
      </c>
      <c r="F970" s="10" t="s">
        <v>4</v>
      </c>
      <c r="G970" s="10" t="s">
        <v>5</v>
      </c>
      <c r="H970" s="10" t="s">
        <v>6</v>
      </c>
      <c r="I970" s="10" t="s">
        <v>7</v>
      </c>
      <c r="J970" s="10" t="s">
        <v>8</v>
      </c>
      <c r="K970" s="10" t="s">
        <v>9</v>
      </c>
      <c r="L970" s="10" t="s">
        <v>10</v>
      </c>
      <c r="M970" s="10" t="s">
        <v>11</v>
      </c>
      <c r="N970" s="10" t="s">
        <v>12</v>
      </c>
      <c r="O970" s="10" t="s">
        <v>13</v>
      </c>
      <c r="P970" s="10" t="s">
        <v>14</v>
      </c>
      <c r="Q970" s="10" t="s">
        <v>15</v>
      </c>
      <c r="R970" s="10" t="s">
        <v>16</v>
      </c>
      <c r="S970" s="10" t="s">
        <v>17</v>
      </c>
      <c r="T970" s="19" t="s">
        <v>18</v>
      </c>
      <c r="U970" s="19" t="s">
        <v>19</v>
      </c>
      <c r="V970" s="19" t="s">
        <v>20</v>
      </c>
      <c r="W970" s="19" t="s">
        <v>21</v>
      </c>
      <c r="X970" s="11"/>
    </row>
    <row r="971" spans="1:24" x14ac:dyDescent="0.25">
      <c r="A971" s="7">
        <v>2009</v>
      </c>
      <c r="B971" s="7">
        <v>5</v>
      </c>
      <c r="C971" s="7">
        <v>17</v>
      </c>
      <c r="D971" s="7">
        <v>16</v>
      </c>
      <c r="E971" s="7">
        <v>2</v>
      </c>
      <c r="F971" s="7">
        <v>6</v>
      </c>
      <c r="G971" s="7">
        <v>4</v>
      </c>
      <c r="H971" s="7">
        <v>2</v>
      </c>
      <c r="I971" s="7">
        <v>0</v>
      </c>
      <c r="J971" s="7">
        <v>0</v>
      </c>
      <c r="K971" s="7">
        <v>1</v>
      </c>
      <c r="L971" s="7">
        <v>1</v>
      </c>
      <c r="M971" s="7">
        <v>0</v>
      </c>
      <c r="N971" s="7">
        <v>0</v>
      </c>
      <c r="O971" s="7">
        <v>0</v>
      </c>
      <c r="P971" s="7">
        <v>1</v>
      </c>
      <c r="Q971" s="7">
        <v>0</v>
      </c>
      <c r="R971" s="7">
        <v>1</v>
      </c>
      <c r="S971" s="7">
        <v>0</v>
      </c>
      <c r="T971" s="19">
        <f>(F971+O971+L971)/(D971+O971+M971)</f>
        <v>0.4375</v>
      </c>
      <c r="U971" s="19">
        <f>(G971+H971*2+I971*3+J971*4)/D971</f>
        <v>0.5</v>
      </c>
      <c r="V971" s="19">
        <f>T971+U971</f>
        <v>0.9375</v>
      </c>
      <c r="W971" s="19">
        <f>F971/D971</f>
        <v>0.375</v>
      </c>
    </row>
    <row r="972" spans="1:24" x14ac:dyDescent="0.25">
      <c r="A972" s="10" t="s">
        <v>23</v>
      </c>
      <c r="B972" s="7">
        <v>5</v>
      </c>
      <c r="C972" s="7">
        <v>17</v>
      </c>
      <c r="D972" s="7">
        <v>16</v>
      </c>
      <c r="E972" s="7">
        <v>2</v>
      </c>
      <c r="F972" s="7">
        <v>6</v>
      </c>
      <c r="G972" s="7">
        <v>4</v>
      </c>
      <c r="H972" s="7">
        <v>2</v>
      </c>
      <c r="I972" s="7">
        <v>0</v>
      </c>
      <c r="J972" s="7">
        <v>0</v>
      </c>
      <c r="K972" s="7">
        <v>1</v>
      </c>
      <c r="L972" s="7">
        <v>1</v>
      </c>
      <c r="M972" s="7">
        <v>0</v>
      </c>
      <c r="N972" s="7">
        <v>0</v>
      </c>
      <c r="O972" s="7">
        <v>0</v>
      </c>
      <c r="P972" s="7">
        <v>1</v>
      </c>
      <c r="Q972" s="7">
        <v>0</v>
      </c>
      <c r="R972" s="7">
        <v>1</v>
      </c>
      <c r="S972" s="7">
        <v>0</v>
      </c>
      <c r="T972" s="19">
        <f>(F972+O972+L972)/(D972+O972+M972)</f>
        <v>0.4375</v>
      </c>
      <c r="U972" s="19">
        <f>(G972+H972*2+I972*3+J972*4)/D972</f>
        <v>0.5</v>
      </c>
      <c r="V972" s="19">
        <f>T972+U972</f>
        <v>0.9375</v>
      </c>
      <c r="W972" s="19">
        <f>F972/D972</f>
        <v>0.375</v>
      </c>
      <c r="X972" s="17"/>
    </row>
    <row r="973" spans="1:24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9"/>
      <c r="U973" s="19"/>
      <c r="V973" s="19"/>
      <c r="W973" s="19"/>
      <c r="X973" s="17"/>
    </row>
    <row r="974" spans="1:24" ht="15.75" x14ac:dyDescent="0.25">
      <c r="A974" s="9" t="s">
        <v>160</v>
      </c>
      <c r="B974" s="10" t="s">
        <v>0</v>
      </c>
      <c r="C974" s="10" t="s">
        <v>1</v>
      </c>
      <c r="D974" s="10" t="s">
        <v>2</v>
      </c>
      <c r="E974" s="10" t="s">
        <v>3</v>
      </c>
      <c r="F974" s="10" t="s">
        <v>4</v>
      </c>
      <c r="G974" s="10" t="s">
        <v>5</v>
      </c>
      <c r="H974" s="10" t="s">
        <v>6</v>
      </c>
      <c r="I974" s="10" t="s">
        <v>7</v>
      </c>
      <c r="J974" s="10" t="s">
        <v>8</v>
      </c>
      <c r="K974" s="10" t="s">
        <v>9</v>
      </c>
      <c r="L974" s="10" t="s">
        <v>10</v>
      </c>
      <c r="M974" s="10" t="s">
        <v>11</v>
      </c>
      <c r="N974" s="10" t="s">
        <v>12</v>
      </c>
      <c r="O974" s="10" t="s">
        <v>13</v>
      </c>
      <c r="P974" s="10" t="s">
        <v>14</v>
      </c>
      <c r="Q974" s="10" t="s">
        <v>15</v>
      </c>
      <c r="R974" s="10" t="s">
        <v>16</v>
      </c>
      <c r="S974" s="10" t="s">
        <v>17</v>
      </c>
      <c r="T974" s="19" t="s">
        <v>18</v>
      </c>
      <c r="U974" s="19" t="s">
        <v>19</v>
      </c>
      <c r="V974" s="19" t="s">
        <v>20</v>
      </c>
      <c r="W974" s="19" t="s">
        <v>21</v>
      </c>
      <c r="X974" s="11"/>
    </row>
    <row r="975" spans="1:24" x14ac:dyDescent="0.25">
      <c r="A975" s="7">
        <v>2009</v>
      </c>
      <c r="B975" s="7">
        <v>19</v>
      </c>
      <c r="C975" s="7">
        <v>74</v>
      </c>
      <c r="D975" s="7">
        <v>67</v>
      </c>
      <c r="E975" s="7">
        <v>11</v>
      </c>
      <c r="F975" s="53">
        <v>24</v>
      </c>
      <c r="G975" s="7">
        <v>14</v>
      </c>
      <c r="H975" s="53">
        <v>8</v>
      </c>
      <c r="I975" s="53">
        <v>1</v>
      </c>
      <c r="J975" s="53">
        <v>1</v>
      </c>
      <c r="K975" s="53">
        <v>24</v>
      </c>
      <c r="L975" s="7">
        <v>2</v>
      </c>
      <c r="M975" s="53">
        <v>3</v>
      </c>
      <c r="N975" s="53">
        <v>8</v>
      </c>
      <c r="O975" s="7">
        <v>2</v>
      </c>
      <c r="P975" s="7">
        <v>1</v>
      </c>
      <c r="Q975" s="53">
        <v>1</v>
      </c>
      <c r="R975" s="7">
        <v>0</v>
      </c>
      <c r="S975" s="7">
        <v>0</v>
      </c>
      <c r="T975" s="19">
        <f t="shared" ref="T975:T988" si="96">(F975+O975+L975)/(D975+O975+M975)</f>
        <v>0.3888888888888889</v>
      </c>
      <c r="U975" s="52">
        <f t="shared" ref="U975:U988" si="97">(G975+H975*2+I975*3+J975*4)/D975</f>
        <v>0.55223880597014929</v>
      </c>
      <c r="V975" s="52">
        <f t="shared" ref="V975:V988" si="98">T975+U975</f>
        <v>0.94112769485903813</v>
      </c>
      <c r="W975" s="52">
        <f t="shared" ref="W975:W988" si="99">F975/D975</f>
        <v>0.35820895522388058</v>
      </c>
    </row>
    <row r="976" spans="1:24" x14ac:dyDescent="0.25">
      <c r="A976" s="7">
        <v>2010</v>
      </c>
      <c r="B976" s="7">
        <v>27</v>
      </c>
      <c r="C976" s="53">
        <v>129</v>
      </c>
      <c r="D976" s="53">
        <v>116</v>
      </c>
      <c r="E976" s="53">
        <v>29</v>
      </c>
      <c r="F976" s="53">
        <v>47</v>
      </c>
      <c r="G976" s="53">
        <v>31</v>
      </c>
      <c r="H976" s="7">
        <v>5</v>
      </c>
      <c r="I976" s="53">
        <v>5</v>
      </c>
      <c r="J976" s="53">
        <v>6</v>
      </c>
      <c r="K976" s="53">
        <v>30</v>
      </c>
      <c r="L976" s="7">
        <v>9</v>
      </c>
      <c r="M976" s="7">
        <v>2</v>
      </c>
      <c r="N976" s="53">
        <v>4</v>
      </c>
      <c r="O976" s="7">
        <v>2</v>
      </c>
      <c r="P976" s="53">
        <v>5</v>
      </c>
      <c r="Q976" s="7">
        <v>2</v>
      </c>
      <c r="R976" s="53">
        <v>10</v>
      </c>
      <c r="S976" s="7">
        <v>0</v>
      </c>
      <c r="T976" s="19">
        <f t="shared" si="96"/>
        <v>0.48333333333333334</v>
      </c>
      <c r="U976" s="52">
        <f t="shared" si="97"/>
        <v>0.68965517241379315</v>
      </c>
      <c r="V976" s="52">
        <f t="shared" si="98"/>
        <v>1.1729885057471265</v>
      </c>
      <c r="W976" s="52">
        <f t="shared" si="99"/>
        <v>0.40517241379310343</v>
      </c>
    </row>
    <row r="977" spans="1:24" x14ac:dyDescent="0.25">
      <c r="A977" s="7">
        <v>2011</v>
      </c>
      <c r="B977" s="7">
        <v>27</v>
      </c>
      <c r="C977" s="53">
        <v>119</v>
      </c>
      <c r="D977" s="53">
        <v>104</v>
      </c>
      <c r="E977" s="53">
        <v>25</v>
      </c>
      <c r="F977" s="53">
        <v>42</v>
      </c>
      <c r="G977" s="53">
        <v>27</v>
      </c>
      <c r="H977" s="53">
        <v>9</v>
      </c>
      <c r="I977" s="7">
        <v>1</v>
      </c>
      <c r="J977" s="53">
        <v>5</v>
      </c>
      <c r="K977" s="53">
        <v>30</v>
      </c>
      <c r="L977" s="7">
        <v>10</v>
      </c>
      <c r="M977" s="7">
        <v>0</v>
      </c>
      <c r="N977" s="10">
        <v>3</v>
      </c>
      <c r="O977" s="53">
        <v>3</v>
      </c>
      <c r="P977" s="7">
        <v>0</v>
      </c>
      <c r="Q977" s="7">
        <v>1</v>
      </c>
      <c r="R977" s="53">
        <v>11</v>
      </c>
      <c r="S977" s="7">
        <v>1</v>
      </c>
      <c r="T977" s="19">
        <f t="shared" si="96"/>
        <v>0.51401869158878499</v>
      </c>
      <c r="U977" s="52">
        <f t="shared" si="97"/>
        <v>0.65384615384615385</v>
      </c>
      <c r="V977" s="52">
        <f t="shared" si="98"/>
        <v>1.1678648454349387</v>
      </c>
      <c r="W977" s="52">
        <f t="shared" si="99"/>
        <v>0.40384615384615385</v>
      </c>
    </row>
    <row r="978" spans="1:24" x14ac:dyDescent="0.25">
      <c r="A978" s="7">
        <v>2012</v>
      </c>
      <c r="B978" s="7">
        <v>24</v>
      </c>
      <c r="C978" s="7">
        <v>105</v>
      </c>
      <c r="D978" s="7">
        <v>94</v>
      </c>
      <c r="E978" s="7">
        <v>22</v>
      </c>
      <c r="F978" s="7">
        <v>34</v>
      </c>
      <c r="G978" s="7">
        <v>24</v>
      </c>
      <c r="H978" s="53">
        <v>9</v>
      </c>
      <c r="I978" s="7">
        <v>0</v>
      </c>
      <c r="J978" s="7">
        <v>1</v>
      </c>
      <c r="K978" s="53">
        <v>32</v>
      </c>
      <c r="L978" s="7">
        <v>8</v>
      </c>
      <c r="M978" s="7">
        <v>0</v>
      </c>
      <c r="N978" s="7">
        <v>11</v>
      </c>
      <c r="O978" s="7">
        <v>3</v>
      </c>
      <c r="P978" s="7">
        <v>1</v>
      </c>
      <c r="Q978" s="7">
        <v>0</v>
      </c>
      <c r="R978" s="53">
        <v>21</v>
      </c>
      <c r="S978" s="7">
        <v>0</v>
      </c>
      <c r="T978" s="19">
        <f t="shared" si="96"/>
        <v>0.46391752577319589</v>
      </c>
      <c r="U978" s="19">
        <f t="shared" si="97"/>
        <v>0.48936170212765956</v>
      </c>
      <c r="V978" s="19">
        <f t="shared" si="98"/>
        <v>0.95327922790085551</v>
      </c>
      <c r="W978" s="19">
        <f t="shared" si="99"/>
        <v>0.36170212765957449</v>
      </c>
      <c r="X978" s="11"/>
    </row>
    <row r="979" spans="1:24" x14ac:dyDescent="0.25">
      <c r="A979" s="7">
        <v>2013</v>
      </c>
      <c r="B979" s="53">
        <v>24</v>
      </c>
      <c r="C979" s="53">
        <v>104</v>
      </c>
      <c r="D979" s="53">
        <v>89</v>
      </c>
      <c r="E979" s="53">
        <v>21</v>
      </c>
      <c r="F979" s="53">
        <v>35</v>
      </c>
      <c r="G979" s="53">
        <v>25</v>
      </c>
      <c r="H979" s="53">
        <v>7</v>
      </c>
      <c r="I979" s="7">
        <v>0</v>
      </c>
      <c r="J979" s="53">
        <v>3</v>
      </c>
      <c r="K979" s="53">
        <v>23</v>
      </c>
      <c r="L979" s="53">
        <v>13</v>
      </c>
      <c r="M979" s="7">
        <v>0</v>
      </c>
      <c r="N979" s="7">
        <v>4</v>
      </c>
      <c r="O979" s="7">
        <v>1</v>
      </c>
      <c r="P979" s="7">
        <v>2</v>
      </c>
      <c r="Q979" s="53">
        <v>5</v>
      </c>
      <c r="R979" s="7">
        <v>1</v>
      </c>
      <c r="S979" s="7">
        <v>0</v>
      </c>
      <c r="T979" s="52">
        <f t="shared" si="96"/>
        <v>0.5444444444444444</v>
      </c>
      <c r="U979" s="52">
        <f t="shared" si="97"/>
        <v>0.5730337078651685</v>
      </c>
      <c r="V979" s="52">
        <f t="shared" si="98"/>
        <v>1.1174781523096129</v>
      </c>
      <c r="W979" s="52">
        <f t="shared" si="99"/>
        <v>0.39325842696629215</v>
      </c>
    </row>
    <row r="980" spans="1:24" x14ac:dyDescent="0.25">
      <c r="A980" s="7">
        <v>2014</v>
      </c>
      <c r="B980" s="53">
        <v>31</v>
      </c>
      <c r="C980" s="53">
        <v>126</v>
      </c>
      <c r="D980" s="53">
        <v>104</v>
      </c>
      <c r="E980" s="53">
        <v>22</v>
      </c>
      <c r="F980" s="53">
        <v>41</v>
      </c>
      <c r="G980" s="53">
        <v>33</v>
      </c>
      <c r="H980" s="53">
        <v>7</v>
      </c>
      <c r="I980" s="7">
        <v>0</v>
      </c>
      <c r="J980" s="53">
        <v>1</v>
      </c>
      <c r="K980" s="53">
        <v>26</v>
      </c>
      <c r="L980" s="53">
        <v>20</v>
      </c>
      <c r="M980" s="7">
        <v>0</v>
      </c>
      <c r="N980" s="7">
        <v>8</v>
      </c>
      <c r="O980" s="7">
        <v>2</v>
      </c>
      <c r="P980" s="7">
        <v>2</v>
      </c>
      <c r="Q980" s="7">
        <v>1</v>
      </c>
      <c r="R980" s="7">
        <v>9</v>
      </c>
      <c r="S980" s="7">
        <v>1</v>
      </c>
      <c r="T980" s="52">
        <f t="shared" si="96"/>
        <v>0.59433962264150941</v>
      </c>
      <c r="U980" s="52">
        <f t="shared" si="97"/>
        <v>0.49038461538461536</v>
      </c>
      <c r="V980" s="52">
        <f t="shared" si="98"/>
        <v>1.0847242380261248</v>
      </c>
      <c r="W980" s="52">
        <f t="shared" si="99"/>
        <v>0.39423076923076922</v>
      </c>
    </row>
    <row r="981" spans="1:24" x14ac:dyDescent="0.25">
      <c r="A981" s="7">
        <v>2015</v>
      </c>
      <c r="B981" s="53">
        <v>44</v>
      </c>
      <c r="C981" s="53">
        <v>174</v>
      </c>
      <c r="D981" s="7">
        <v>146</v>
      </c>
      <c r="E981" s="7">
        <v>29</v>
      </c>
      <c r="F981" s="7">
        <v>53</v>
      </c>
      <c r="G981" s="7">
        <v>39</v>
      </c>
      <c r="H981" s="53">
        <v>10</v>
      </c>
      <c r="I981" s="7">
        <v>1</v>
      </c>
      <c r="J981" s="7">
        <v>3</v>
      </c>
      <c r="K981" s="53">
        <v>42</v>
      </c>
      <c r="L981" s="53">
        <v>20</v>
      </c>
      <c r="M981" s="7">
        <v>3</v>
      </c>
      <c r="N981" s="7">
        <v>7</v>
      </c>
      <c r="O981" s="7">
        <v>5</v>
      </c>
      <c r="P981" s="7">
        <v>0</v>
      </c>
      <c r="Q981" s="7">
        <v>0</v>
      </c>
      <c r="R981" s="7">
        <v>16</v>
      </c>
      <c r="S981" s="7">
        <v>0</v>
      </c>
      <c r="T981" s="52">
        <f t="shared" si="96"/>
        <v>0.50649350649350644</v>
      </c>
      <c r="U981" s="19">
        <f t="shared" si="97"/>
        <v>0.50684931506849318</v>
      </c>
      <c r="V981" s="19">
        <f t="shared" si="98"/>
        <v>1.0133428215619995</v>
      </c>
      <c r="W981" s="19">
        <f t="shared" si="99"/>
        <v>0.36301369863013699</v>
      </c>
    </row>
    <row r="982" spans="1:24" x14ac:dyDescent="0.25">
      <c r="A982" s="7">
        <v>2016</v>
      </c>
      <c r="B982" s="7">
        <v>21</v>
      </c>
      <c r="C982" s="7">
        <v>80</v>
      </c>
      <c r="D982" s="7">
        <v>68</v>
      </c>
      <c r="E982" s="7">
        <v>9</v>
      </c>
      <c r="F982" s="7">
        <v>24</v>
      </c>
      <c r="G982" s="7">
        <v>19</v>
      </c>
      <c r="H982" s="7">
        <v>2</v>
      </c>
      <c r="I982" s="7">
        <v>0</v>
      </c>
      <c r="J982" s="7">
        <v>3</v>
      </c>
      <c r="K982" s="7">
        <v>21</v>
      </c>
      <c r="L982" s="7">
        <v>7</v>
      </c>
      <c r="M982" s="53">
        <v>4</v>
      </c>
      <c r="N982" s="7">
        <v>8</v>
      </c>
      <c r="O982" s="7">
        <v>1</v>
      </c>
      <c r="P982" s="7">
        <v>0</v>
      </c>
      <c r="Q982" s="7">
        <v>0</v>
      </c>
      <c r="R982" s="7">
        <v>1</v>
      </c>
      <c r="S982" s="7">
        <v>0</v>
      </c>
      <c r="T982" s="19">
        <f t="shared" si="96"/>
        <v>0.43835616438356162</v>
      </c>
      <c r="U982" s="19">
        <f t="shared" si="97"/>
        <v>0.51470588235294112</v>
      </c>
      <c r="V982" s="19">
        <f t="shared" si="98"/>
        <v>0.95306204673650274</v>
      </c>
      <c r="W982" s="19">
        <f t="shared" si="99"/>
        <v>0.35294117647058826</v>
      </c>
    </row>
    <row r="983" spans="1:24" x14ac:dyDescent="0.25">
      <c r="A983" s="7">
        <v>2017</v>
      </c>
      <c r="B983" s="53">
        <v>37</v>
      </c>
      <c r="C983" s="53">
        <v>152</v>
      </c>
      <c r="D983" s="53">
        <v>124</v>
      </c>
      <c r="E983" s="7">
        <v>31</v>
      </c>
      <c r="F983" s="7">
        <v>38</v>
      </c>
      <c r="G983" s="7">
        <v>27</v>
      </c>
      <c r="H983" s="7">
        <v>8</v>
      </c>
      <c r="I983" s="7">
        <v>0</v>
      </c>
      <c r="J983" s="7">
        <v>3</v>
      </c>
      <c r="K983" s="7">
        <v>28</v>
      </c>
      <c r="L983" s="53">
        <v>18</v>
      </c>
      <c r="M983" s="7">
        <v>0</v>
      </c>
      <c r="N983" s="7">
        <v>8</v>
      </c>
      <c r="O983" s="7">
        <v>6</v>
      </c>
      <c r="P983" s="7">
        <v>2</v>
      </c>
      <c r="Q983" s="7">
        <v>3</v>
      </c>
      <c r="R983" s="7">
        <v>9</v>
      </c>
      <c r="S983" s="7">
        <v>2</v>
      </c>
      <c r="T983" s="19">
        <f t="shared" si="96"/>
        <v>0.47692307692307695</v>
      </c>
      <c r="U983" s="19">
        <f t="shared" si="97"/>
        <v>0.44354838709677419</v>
      </c>
      <c r="V983" s="19">
        <f t="shared" si="98"/>
        <v>0.92047146401985114</v>
      </c>
      <c r="W983" s="19">
        <f t="shared" si="99"/>
        <v>0.30645161290322581</v>
      </c>
    </row>
    <row r="984" spans="1:24" x14ac:dyDescent="0.25">
      <c r="A984" s="7">
        <v>2018</v>
      </c>
      <c r="B984" s="7">
        <v>41</v>
      </c>
      <c r="C984" s="7">
        <v>152</v>
      </c>
      <c r="D984" s="7">
        <v>123</v>
      </c>
      <c r="E984" s="7">
        <v>23</v>
      </c>
      <c r="F984" s="7">
        <v>47</v>
      </c>
      <c r="G984" s="7">
        <v>34</v>
      </c>
      <c r="H984" s="7">
        <v>11</v>
      </c>
      <c r="I984" s="7">
        <v>0</v>
      </c>
      <c r="J984" s="7">
        <v>2</v>
      </c>
      <c r="K984" s="7">
        <v>38</v>
      </c>
      <c r="L984" s="7">
        <v>22</v>
      </c>
      <c r="M984" s="7">
        <v>0</v>
      </c>
      <c r="N984" s="53">
        <v>7</v>
      </c>
      <c r="O984" s="7">
        <v>5</v>
      </c>
      <c r="P984" s="7">
        <v>1</v>
      </c>
      <c r="Q984" s="7">
        <v>2</v>
      </c>
      <c r="R984" s="7">
        <v>3</v>
      </c>
      <c r="S984" s="7">
        <v>1</v>
      </c>
      <c r="T984" s="52">
        <f t="shared" si="96"/>
        <v>0.578125</v>
      </c>
      <c r="U984" s="19">
        <f t="shared" si="97"/>
        <v>0.52032520325203258</v>
      </c>
      <c r="V984" s="52">
        <f t="shared" si="98"/>
        <v>1.0984502032520327</v>
      </c>
      <c r="W984" s="52">
        <f t="shared" si="99"/>
        <v>0.38211382113821141</v>
      </c>
    </row>
    <row r="985" spans="1:24" x14ac:dyDescent="0.25">
      <c r="A985" s="7">
        <v>2019</v>
      </c>
      <c r="B985" s="7">
        <v>46</v>
      </c>
      <c r="C985" s="7">
        <v>183</v>
      </c>
      <c r="D985" s="7">
        <v>156</v>
      </c>
      <c r="E985" s="7">
        <v>29</v>
      </c>
      <c r="F985" s="7">
        <v>54</v>
      </c>
      <c r="G985" s="53">
        <v>43</v>
      </c>
      <c r="H985" s="7">
        <v>9</v>
      </c>
      <c r="I985" s="7">
        <v>1</v>
      </c>
      <c r="J985" s="7">
        <v>1</v>
      </c>
      <c r="K985" s="7">
        <v>26</v>
      </c>
      <c r="L985" s="61">
        <v>29</v>
      </c>
      <c r="M985" s="7">
        <v>4</v>
      </c>
      <c r="N985" s="53">
        <v>10</v>
      </c>
      <c r="O985" s="7">
        <v>1</v>
      </c>
      <c r="P985" s="7">
        <v>2</v>
      </c>
      <c r="Q985" s="7">
        <v>4</v>
      </c>
      <c r="R985" s="7">
        <v>5</v>
      </c>
      <c r="S985" s="7">
        <v>0</v>
      </c>
      <c r="T985" s="52">
        <f t="shared" si="96"/>
        <v>0.52173913043478259</v>
      </c>
      <c r="U985" s="19">
        <f t="shared" si="97"/>
        <v>0.4358974358974359</v>
      </c>
      <c r="V985" s="19">
        <f t="shared" si="98"/>
        <v>0.9576365663322185</v>
      </c>
      <c r="W985" s="19">
        <f t="shared" si="99"/>
        <v>0.34615384615384615</v>
      </c>
    </row>
    <row r="986" spans="1:24" x14ac:dyDescent="0.25">
      <c r="A986" s="7">
        <v>2022</v>
      </c>
      <c r="B986" s="53">
        <v>36</v>
      </c>
      <c r="C986" s="53">
        <v>144</v>
      </c>
      <c r="D986" s="53">
        <v>121</v>
      </c>
      <c r="E986" s="12">
        <v>25</v>
      </c>
      <c r="F986" s="12">
        <v>38</v>
      </c>
      <c r="G986" s="12">
        <v>22</v>
      </c>
      <c r="H986" s="53">
        <v>14</v>
      </c>
      <c r="I986" s="12">
        <v>1</v>
      </c>
      <c r="J986" s="12">
        <v>2</v>
      </c>
      <c r="K986" s="53">
        <v>38</v>
      </c>
      <c r="L986" s="53">
        <v>17</v>
      </c>
      <c r="M986" s="12">
        <v>0</v>
      </c>
      <c r="N986" s="12">
        <v>9</v>
      </c>
      <c r="O986" s="12">
        <f>2+2</f>
        <v>4</v>
      </c>
      <c r="P986" s="12">
        <f>3+2</f>
        <v>5</v>
      </c>
      <c r="Q986" s="12">
        <f>1+1</f>
        <v>2</v>
      </c>
      <c r="R986" s="12">
        <f>1+1</f>
        <v>2</v>
      </c>
      <c r="S986" s="12">
        <v>0</v>
      </c>
      <c r="T986" s="19">
        <f t="shared" si="96"/>
        <v>0.47199999999999998</v>
      </c>
      <c r="U986" s="19">
        <f t="shared" si="97"/>
        <v>0.50413223140495866</v>
      </c>
      <c r="V986" s="19">
        <f t="shared" si="98"/>
        <v>0.97613223140495864</v>
      </c>
      <c r="W986" s="19">
        <f t="shared" si="99"/>
        <v>0.31404958677685951</v>
      </c>
    </row>
    <row r="987" spans="1:24" x14ac:dyDescent="0.25">
      <c r="A987" s="7">
        <v>2023</v>
      </c>
      <c r="B987" s="7">
        <v>30</v>
      </c>
      <c r="C987" s="7">
        <v>110</v>
      </c>
      <c r="D987" s="7">
        <v>101</v>
      </c>
      <c r="E987" s="7">
        <v>23</v>
      </c>
      <c r="F987" s="7">
        <v>38</v>
      </c>
      <c r="G987" s="7">
        <v>23</v>
      </c>
      <c r="H987" s="7">
        <v>11</v>
      </c>
      <c r="I987" s="7">
        <v>0</v>
      </c>
      <c r="J987" s="7">
        <v>4</v>
      </c>
      <c r="K987" s="7">
        <v>32</v>
      </c>
      <c r="L987" s="7">
        <v>9</v>
      </c>
      <c r="M987" s="7">
        <v>1</v>
      </c>
      <c r="N987" s="7">
        <v>10</v>
      </c>
      <c r="O987" s="7">
        <v>1</v>
      </c>
      <c r="P987" s="7">
        <v>0</v>
      </c>
      <c r="Q987" s="7">
        <v>1</v>
      </c>
      <c r="R987" s="7">
        <v>3</v>
      </c>
      <c r="S987" s="7">
        <v>0</v>
      </c>
      <c r="T987" s="19">
        <f t="shared" si="96"/>
        <v>0.46601941747572817</v>
      </c>
      <c r="U987" s="52">
        <f t="shared" si="97"/>
        <v>0.60396039603960394</v>
      </c>
      <c r="V987" s="19">
        <f t="shared" si="98"/>
        <v>1.069979813515332</v>
      </c>
      <c r="W987" s="19">
        <f t="shared" si="99"/>
        <v>0.37623762376237624</v>
      </c>
    </row>
    <row r="988" spans="1:24" x14ac:dyDescent="0.25">
      <c r="A988" s="23" t="s">
        <v>23</v>
      </c>
      <c r="B988" s="59">
        <v>407</v>
      </c>
      <c r="C988" s="59">
        <v>1652</v>
      </c>
      <c r="D988" s="59">
        <v>1413</v>
      </c>
      <c r="E988" s="59">
        <v>299</v>
      </c>
      <c r="F988" s="59">
        <v>515</v>
      </c>
      <c r="G988" s="59">
        <v>361</v>
      </c>
      <c r="H988" s="59">
        <v>110</v>
      </c>
      <c r="I988" s="12">
        <v>10</v>
      </c>
      <c r="J988" s="12">
        <v>35</v>
      </c>
      <c r="K988" s="59">
        <v>390</v>
      </c>
      <c r="L988" s="59">
        <v>184</v>
      </c>
      <c r="M988" s="12">
        <v>17</v>
      </c>
      <c r="N988" s="12">
        <v>97</v>
      </c>
      <c r="O988" s="12">
        <v>36</v>
      </c>
      <c r="P988" s="12">
        <v>21</v>
      </c>
      <c r="Q988" s="12">
        <v>22</v>
      </c>
      <c r="R988" s="12">
        <v>91</v>
      </c>
      <c r="S988" s="12">
        <v>5</v>
      </c>
      <c r="T988" s="19">
        <f t="shared" si="96"/>
        <v>0.50136425648021832</v>
      </c>
      <c r="U988" s="19">
        <f t="shared" si="97"/>
        <v>0.53149327671620661</v>
      </c>
      <c r="V988" s="19">
        <f t="shared" si="98"/>
        <v>1.0328575331964249</v>
      </c>
      <c r="W988" s="19">
        <f t="shared" si="99"/>
        <v>0.36447275300778487</v>
      </c>
    </row>
    <row r="989" spans="1:24" x14ac:dyDescent="0.25">
      <c r="A989" s="10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19"/>
      <c r="U989" s="19"/>
      <c r="V989" s="19"/>
      <c r="W989" s="19"/>
    </row>
    <row r="990" spans="1:24" ht="15.75" x14ac:dyDescent="0.25">
      <c r="A990" s="9" t="s">
        <v>66</v>
      </c>
      <c r="B990" s="10" t="s">
        <v>0</v>
      </c>
      <c r="C990" s="10" t="s">
        <v>1</v>
      </c>
      <c r="D990" s="10" t="s">
        <v>2</v>
      </c>
      <c r="E990" s="10" t="s">
        <v>3</v>
      </c>
      <c r="F990" s="10" t="s">
        <v>4</v>
      </c>
      <c r="G990" s="10" t="s">
        <v>5</v>
      </c>
      <c r="H990" s="10" t="s">
        <v>6</v>
      </c>
      <c r="I990" s="10" t="s">
        <v>7</v>
      </c>
      <c r="J990" s="10" t="s">
        <v>8</v>
      </c>
      <c r="K990" s="10" t="s">
        <v>9</v>
      </c>
      <c r="L990" s="10" t="s">
        <v>10</v>
      </c>
      <c r="M990" s="10" t="s">
        <v>11</v>
      </c>
      <c r="N990" s="10" t="s">
        <v>12</v>
      </c>
      <c r="O990" s="10" t="s">
        <v>13</v>
      </c>
      <c r="P990" s="10" t="s">
        <v>14</v>
      </c>
      <c r="Q990" s="10" t="s">
        <v>15</v>
      </c>
      <c r="R990" s="10" t="s">
        <v>16</v>
      </c>
      <c r="S990" s="10" t="s">
        <v>17</v>
      </c>
      <c r="T990" s="19" t="s">
        <v>18</v>
      </c>
      <c r="U990" s="19" t="s">
        <v>19</v>
      </c>
      <c r="V990" s="19" t="s">
        <v>20</v>
      </c>
      <c r="W990" s="19" t="s">
        <v>21</v>
      </c>
    </row>
    <row r="991" spans="1:24" x14ac:dyDescent="0.25">
      <c r="A991" s="7">
        <v>2014</v>
      </c>
      <c r="B991" s="7">
        <v>28</v>
      </c>
      <c r="C991" s="7">
        <v>100</v>
      </c>
      <c r="D991" s="7">
        <v>91</v>
      </c>
      <c r="E991" s="7">
        <v>8</v>
      </c>
      <c r="F991" s="7">
        <v>25</v>
      </c>
      <c r="G991" s="7">
        <v>23</v>
      </c>
      <c r="H991" s="7">
        <v>1</v>
      </c>
      <c r="I991" s="7">
        <v>0</v>
      </c>
      <c r="J991" s="53">
        <v>1</v>
      </c>
      <c r="K991" s="7">
        <v>14</v>
      </c>
      <c r="L991" s="7">
        <v>4</v>
      </c>
      <c r="M991" s="7">
        <v>0</v>
      </c>
      <c r="N991" s="7">
        <v>10</v>
      </c>
      <c r="O991" s="7">
        <v>4</v>
      </c>
      <c r="P991" s="53">
        <v>4</v>
      </c>
      <c r="Q991" s="7">
        <v>0</v>
      </c>
      <c r="R991" s="7">
        <v>0</v>
      </c>
      <c r="S991" s="7">
        <v>0</v>
      </c>
      <c r="T991" s="19">
        <f>(F991+O991+L991)/(D991+O991+M991)</f>
        <v>0.3473684210526316</v>
      </c>
      <c r="U991" s="19">
        <f>(G991+H991*2+I991*3+J991*4)/D991</f>
        <v>0.31868131868131866</v>
      </c>
      <c r="V991" s="19">
        <f>T991+U991</f>
        <v>0.66604973973395021</v>
      </c>
      <c r="W991" s="19">
        <f>F991/D991</f>
        <v>0.27472527472527475</v>
      </c>
    </row>
    <row r="992" spans="1:24" x14ac:dyDescent="0.25">
      <c r="A992" s="7">
        <v>2015</v>
      </c>
      <c r="B992" s="7">
        <v>25</v>
      </c>
      <c r="C992" s="7">
        <v>96</v>
      </c>
      <c r="D992" s="7">
        <v>84</v>
      </c>
      <c r="E992" s="7">
        <v>13</v>
      </c>
      <c r="F992" s="7">
        <v>24</v>
      </c>
      <c r="G992" s="7">
        <v>20</v>
      </c>
      <c r="H992" s="7">
        <v>4</v>
      </c>
      <c r="I992" s="7">
        <v>0</v>
      </c>
      <c r="J992" s="7">
        <v>0</v>
      </c>
      <c r="K992" s="7">
        <v>6</v>
      </c>
      <c r="L992" s="7">
        <v>6</v>
      </c>
      <c r="M992" s="7">
        <v>0</v>
      </c>
      <c r="N992" s="53">
        <v>5</v>
      </c>
      <c r="O992" s="7">
        <v>6</v>
      </c>
      <c r="P992" s="53">
        <v>3</v>
      </c>
      <c r="Q992" s="7">
        <v>0</v>
      </c>
      <c r="R992" s="7">
        <v>0</v>
      </c>
      <c r="S992" s="7">
        <v>0</v>
      </c>
      <c r="T992" s="19">
        <f>(F992+O992+L992)/(D992+O992+M992)</f>
        <v>0.4</v>
      </c>
      <c r="U992" s="19">
        <f>(G992+H992*2+I992*3+J992*4)/D992</f>
        <v>0.33333333333333331</v>
      </c>
      <c r="V992" s="19">
        <f>T992+U992</f>
        <v>0.73333333333333339</v>
      </c>
      <c r="W992" s="19">
        <f>F992/D992</f>
        <v>0.2857142857142857</v>
      </c>
    </row>
    <row r="993" spans="1:24" x14ac:dyDescent="0.25">
      <c r="A993" s="23" t="s">
        <v>23</v>
      </c>
      <c r="B993" s="12">
        <v>53</v>
      </c>
      <c r="C993" s="12">
        <v>196</v>
      </c>
      <c r="D993" s="12">
        <v>175</v>
      </c>
      <c r="E993" s="12">
        <v>21</v>
      </c>
      <c r="F993" s="12">
        <v>49</v>
      </c>
      <c r="G993" s="12">
        <v>43</v>
      </c>
      <c r="H993" s="12">
        <v>5</v>
      </c>
      <c r="I993" s="12">
        <v>0</v>
      </c>
      <c r="J993" s="12">
        <v>1</v>
      </c>
      <c r="K993" s="12">
        <v>20</v>
      </c>
      <c r="L993" s="12">
        <v>10</v>
      </c>
      <c r="M993" s="12">
        <v>0</v>
      </c>
      <c r="N993" s="12">
        <v>15</v>
      </c>
      <c r="O993" s="12">
        <v>10</v>
      </c>
      <c r="P993" s="12">
        <v>7</v>
      </c>
      <c r="Q993" s="12">
        <v>0</v>
      </c>
      <c r="R993" s="12">
        <v>0</v>
      </c>
      <c r="S993" s="12">
        <v>0</v>
      </c>
      <c r="T993" s="19">
        <f>(F993+O993+L993)/(D993+O993+M993)</f>
        <v>0.37297297297297299</v>
      </c>
      <c r="U993" s="19">
        <f>(G993+H993*2+I993*3+J993*4)/D993</f>
        <v>0.32571428571428573</v>
      </c>
      <c r="V993" s="19">
        <f>T993+U993</f>
        <v>0.69868725868725878</v>
      </c>
      <c r="W993" s="19">
        <f>F993/D993</f>
        <v>0.28000000000000003</v>
      </c>
      <c r="X993" s="11"/>
    </row>
    <row r="994" spans="1:24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9"/>
      <c r="U994" s="19"/>
      <c r="V994" s="19"/>
      <c r="W994" s="19"/>
    </row>
    <row r="995" spans="1:24" ht="15.75" x14ac:dyDescent="0.25">
      <c r="A995" s="9" t="s">
        <v>146</v>
      </c>
      <c r="B995" s="10" t="s">
        <v>0</v>
      </c>
      <c r="C995" s="10" t="s">
        <v>1</v>
      </c>
      <c r="D995" s="10" t="s">
        <v>2</v>
      </c>
      <c r="E995" s="10" t="s">
        <v>3</v>
      </c>
      <c r="F995" s="10" t="s">
        <v>4</v>
      </c>
      <c r="G995" s="10" t="s">
        <v>5</v>
      </c>
      <c r="H995" s="10" t="s">
        <v>6</v>
      </c>
      <c r="I995" s="10" t="s">
        <v>7</v>
      </c>
      <c r="J995" s="10" t="s">
        <v>8</v>
      </c>
      <c r="K995" s="10" t="s">
        <v>9</v>
      </c>
      <c r="L995" s="10" t="s">
        <v>10</v>
      </c>
      <c r="M995" s="10" t="s">
        <v>11</v>
      </c>
      <c r="N995" s="10" t="s">
        <v>12</v>
      </c>
      <c r="O995" s="10" t="s">
        <v>13</v>
      </c>
      <c r="P995" s="10" t="s">
        <v>14</v>
      </c>
      <c r="Q995" s="10" t="s">
        <v>15</v>
      </c>
      <c r="R995" s="10" t="s">
        <v>16</v>
      </c>
      <c r="S995" s="10" t="s">
        <v>17</v>
      </c>
      <c r="T995" s="19" t="s">
        <v>18</v>
      </c>
      <c r="U995" s="19" t="s">
        <v>19</v>
      </c>
      <c r="V995" s="19" t="s">
        <v>20</v>
      </c>
      <c r="W995" s="19" t="s">
        <v>21</v>
      </c>
    </row>
    <row r="996" spans="1:24" x14ac:dyDescent="0.25">
      <c r="A996" s="7">
        <v>2014</v>
      </c>
      <c r="B996" s="7">
        <v>23</v>
      </c>
      <c r="C996" s="7">
        <v>100</v>
      </c>
      <c r="D996" s="7">
        <v>86</v>
      </c>
      <c r="E996" s="7">
        <v>18</v>
      </c>
      <c r="F996" s="7">
        <v>29</v>
      </c>
      <c r="G996" s="7">
        <v>23</v>
      </c>
      <c r="H996" s="7">
        <v>5</v>
      </c>
      <c r="I996" s="7">
        <v>0</v>
      </c>
      <c r="J996" s="53">
        <v>1</v>
      </c>
      <c r="K996" s="7">
        <v>19</v>
      </c>
      <c r="L996" s="7">
        <v>11</v>
      </c>
      <c r="M996" s="7">
        <v>0</v>
      </c>
      <c r="N996" s="53">
        <v>5</v>
      </c>
      <c r="O996" s="7">
        <v>3</v>
      </c>
      <c r="P996" s="53">
        <v>4</v>
      </c>
      <c r="Q996" s="7">
        <v>2</v>
      </c>
      <c r="R996" s="7">
        <v>14</v>
      </c>
      <c r="S996" s="7">
        <v>1</v>
      </c>
      <c r="T996" s="19">
        <f t="shared" ref="T996:T1004" si="100">(F996+O996+L996)/(D996+O996+M996)</f>
        <v>0.48314606741573035</v>
      </c>
      <c r="U996" s="19">
        <f t="shared" ref="U996:U1004" si="101">(G996+H996*2+I996*3+J996*4)/D996</f>
        <v>0.43023255813953487</v>
      </c>
      <c r="V996" s="19">
        <f t="shared" ref="V996:V1004" si="102">T996+U996</f>
        <v>0.91337862555526517</v>
      </c>
      <c r="W996" s="19">
        <f t="shared" ref="W996:W1004" si="103">F996/D996</f>
        <v>0.33720930232558138</v>
      </c>
    </row>
    <row r="997" spans="1:24" x14ac:dyDescent="0.25">
      <c r="A997" s="7">
        <v>2015</v>
      </c>
      <c r="B997" s="7">
        <v>31</v>
      </c>
      <c r="C997" s="7">
        <v>121</v>
      </c>
      <c r="D997" s="7">
        <v>115</v>
      </c>
      <c r="E997" s="7">
        <v>24</v>
      </c>
      <c r="F997" s="7">
        <v>35</v>
      </c>
      <c r="G997" s="7">
        <v>30</v>
      </c>
      <c r="H997" s="7">
        <v>5</v>
      </c>
      <c r="I997" s="7">
        <v>0</v>
      </c>
      <c r="J997" s="7">
        <v>0</v>
      </c>
      <c r="K997" s="7">
        <v>16</v>
      </c>
      <c r="L997" s="7">
        <v>6</v>
      </c>
      <c r="M997" s="7">
        <v>0</v>
      </c>
      <c r="N997" s="7">
        <v>12</v>
      </c>
      <c r="O997" s="7">
        <v>0</v>
      </c>
      <c r="P997" s="7">
        <v>0</v>
      </c>
      <c r="Q997" s="7">
        <v>0</v>
      </c>
      <c r="R997" s="7">
        <v>10</v>
      </c>
      <c r="S997" s="7">
        <v>0</v>
      </c>
      <c r="T997" s="19">
        <f t="shared" si="100"/>
        <v>0.35652173913043478</v>
      </c>
      <c r="U997" s="19">
        <f t="shared" si="101"/>
        <v>0.34782608695652173</v>
      </c>
      <c r="V997" s="19">
        <f t="shared" si="102"/>
        <v>0.70434782608695645</v>
      </c>
      <c r="W997" s="19">
        <f t="shared" si="103"/>
        <v>0.30434782608695654</v>
      </c>
    </row>
    <row r="998" spans="1:24" x14ac:dyDescent="0.25">
      <c r="A998" s="7">
        <v>2016</v>
      </c>
      <c r="B998" s="7">
        <v>26</v>
      </c>
      <c r="C998" s="7">
        <v>95</v>
      </c>
      <c r="D998" s="7">
        <v>90</v>
      </c>
      <c r="E998" s="7">
        <v>22</v>
      </c>
      <c r="F998" s="7">
        <v>33</v>
      </c>
      <c r="G998" s="7">
        <v>24</v>
      </c>
      <c r="H998" s="7">
        <v>6</v>
      </c>
      <c r="I998" s="7">
        <v>0</v>
      </c>
      <c r="J998" s="7">
        <v>3</v>
      </c>
      <c r="K998" s="7">
        <v>22</v>
      </c>
      <c r="L998" s="7">
        <v>4</v>
      </c>
      <c r="M998" s="7">
        <v>0</v>
      </c>
      <c r="N998" s="7">
        <v>7</v>
      </c>
      <c r="O998" s="7">
        <v>1</v>
      </c>
      <c r="P998" s="7">
        <v>0</v>
      </c>
      <c r="Q998" s="7">
        <v>0</v>
      </c>
      <c r="R998" s="7">
        <v>10</v>
      </c>
      <c r="S998" s="7">
        <v>0</v>
      </c>
      <c r="T998" s="19">
        <f t="shared" si="100"/>
        <v>0.4175824175824176</v>
      </c>
      <c r="U998" s="19">
        <f t="shared" si="101"/>
        <v>0.53333333333333333</v>
      </c>
      <c r="V998" s="19">
        <f t="shared" si="102"/>
        <v>0.95091575091575087</v>
      </c>
      <c r="W998" s="19">
        <f t="shared" si="103"/>
        <v>0.36666666666666664</v>
      </c>
      <c r="X998" s="11"/>
    </row>
    <row r="999" spans="1:24" x14ac:dyDescent="0.25">
      <c r="A999" s="7">
        <v>2017</v>
      </c>
      <c r="B999" s="7">
        <v>32</v>
      </c>
      <c r="C999" s="7">
        <v>127</v>
      </c>
      <c r="D999" s="7">
        <v>106</v>
      </c>
      <c r="E999" s="53">
        <v>32</v>
      </c>
      <c r="F999" s="7">
        <v>29</v>
      </c>
      <c r="G999" s="7">
        <v>22</v>
      </c>
      <c r="H999" s="7">
        <v>5</v>
      </c>
      <c r="I999" s="53">
        <v>1</v>
      </c>
      <c r="J999" s="7">
        <v>1</v>
      </c>
      <c r="K999" s="7">
        <v>17</v>
      </c>
      <c r="L999" s="7">
        <v>14</v>
      </c>
      <c r="M999" s="7">
        <v>0</v>
      </c>
      <c r="N999" s="7">
        <v>12</v>
      </c>
      <c r="O999" s="7">
        <v>4</v>
      </c>
      <c r="P999" s="7">
        <v>4</v>
      </c>
      <c r="Q999" s="53">
        <v>5</v>
      </c>
      <c r="R999" s="7">
        <v>22</v>
      </c>
      <c r="S999" s="7">
        <v>0</v>
      </c>
      <c r="T999" s="19">
        <f t="shared" si="100"/>
        <v>0.42727272727272725</v>
      </c>
      <c r="U999" s="19">
        <f t="shared" si="101"/>
        <v>0.36792452830188677</v>
      </c>
      <c r="V999" s="19">
        <f t="shared" si="102"/>
        <v>0.79519725557461407</v>
      </c>
      <c r="W999" s="19">
        <f t="shared" si="103"/>
        <v>0.27358490566037735</v>
      </c>
    </row>
    <row r="1000" spans="1:24" x14ac:dyDescent="0.25">
      <c r="A1000" s="7">
        <v>2018</v>
      </c>
      <c r="B1000" s="53">
        <v>43</v>
      </c>
      <c r="C1000" s="7">
        <v>168</v>
      </c>
      <c r="D1000" s="53">
        <v>151</v>
      </c>
      <c r="E1000" s="7">
        <v>29</v>
      </c>
      <c r="F1000" s="53">
        <v>50</v>
      </c>
      <c r="G1000" s="7">
        <v>33</v>
      </c>
      <c r="H1000" s="7">
        <v>9</v>
      </c>
      <c r="I1000" s="53">
        <v>6</v>
      </c>
      <c r="J1000" s="7">
        <v>2</v>
      </c>
      <c r="K1000" s="7">
        <v>29</v>
      </c>
      <c r="L1000" s="7">
        <v>14</v>
      </c>
      <c r="M1000" s="7">
        <v>1</v>
      </c>
      <c r="N1000" s="7">
        <v>16</v>
      </c>
      <c r="O1000" s="7">
        <v>0</v>
      </c>
      <c r="P1000" s="7">
        <v>3</v>
      </c>
      <c r="Q1000" s="7">
        <v>6</v>
      </c>
      <c r="R1000" s="7">
        <v>15</v>
      </c>
      <c r="S1000" s="7">
        <v>0</v>
      </c>
      <c r="T1000" s="19">
        <f t="shared" si="100"/>
        <v>0.42105263157894735</v>
      </c>
      <c r="U1000" s="19">
        <f t="shared" si="101"/>
        <v>0.50993377483443714</v>
      </c>
      <c r="V1000" s="19">
        <f t="shared" si="102"/>
        <v>0.93098640641338448</v>
      </c>
      <c r="W1000" s="19">
        <f t="shared" si="103"/>
        <v>0.33112582781456956</v>
      </c>
    </row>
    <row r="1001" spans="1:24" x14ac:dyDescent="0.25">
      <c r="A1001" s="7">
        <v>2019</v>
      </c>
      <c r="B1001" s="12">
        <v>42</v>
      </c>
      <c r="C1001" s="12">
        <v>143</v>
      </c>
      <c r="D1001" s="12">
        <v>129</v>
      </c>
      <c r="E1001" s="53">
        <v>36</v>
      </c>
      <c r="F1001" s="12">
        <v>41</v>
      </c>
      <c r="G1001" s="12">
        <v>36</v>
      </c>
      <c r="H1001" s="12">
        <v>3</v>
      </c>
      <c r="I1001" s="12">
        <v>2</v>
      </c>
      <c r="J1001" s="12">
        <v>0</v>
      </c>
      <c r="K1001" s="12">
        <v>23</v>
      </c>
      <c r="L1001" s="12">
        <v>11</v>
      </c>
      <c r="M1001" s="12">
        <v>2</v>
      </c>
      <c r="N1001" s="12">
        <v>14</v>
      </c>
      <c r="O1001" s="12">
        <v>1</v>
      </c>
      <c r="P1001" s="12">
        <v>3</v>
      </c>
      <c r="Q1001" s="60">
        <v>11</v>
      </c>
      <c r="R1001" s="12">
        <v>9</v>
      </c>
      <c r="S1001" s="12">
        <v>1</v>
      </c>
      <c r="T1001" s="19">
        <f t="shared" si="100"/>
        <v>0.40151515151515149</v>
      </c>
      <c r="U1001" s="19">
        <f t="shared" si="101"/>
        <v>0.37209302325581395</v>
      </c>
      <c r="V1001" s="19">
        <f t="shared" si="102"/>
        <v>0.77360817477096544</v>
      </c>
      <c r="W1001" s="19">
        <f t="shared" si="103"/>
        <v>0.31782945736434109</v>
      </c>
    </row>
    <row r="1002" spans="1:24" x14ac:dyDescent="0.25">
      <c r="A1002" s="7">
        <v>2022</v>
      </c>
      <c r="B1002" s="12">
        <v>27</v>
      </c>
      <c r="C1002" s="12">
        <v>107</v>
      </c>
      <c r="D1002" s="12">
        <v>94</v>
      </c>
      <c r="E1002" s="12">
        <v>21</v>
      </c>
      <c r="F1002" s="12">
        <v>31</v>
      </c>
      <c r="G1002" s="12">
        <v>25</v>
      </c>
      <c r="H1002" s="12">
        <v>6</v>
      </c>
      <c r="I1002" s="12">
        <v>0</v>
      </c>
      <c r="J1002" s="12">
        <v>0</v>
      </c>
      <c r="K1002" s="12">
        <v>18</v>
      </c>
      <c r="L1002" s="12">
        <v>10</v>
      </c>
      <c r="M1002" s="12">
        <v>0</v>
      </c>
      <c r="N1002" s="12">
        <v>18</v>
      </c>
      <c r="O1002" s="12">
        <v>4</v>
      </c>
      <c r="P1002" s="12">
        <v>4</v>
      </c>
      <c r="Q1002" s="12">
        <f>2+2</f>
        <v>4</v>
      </c>
      <c r="R1002" s="12">
        <v>7</v>
      </c>
      <c r="S1002" s="12">
        <f>0+1</f>
        <v>1</v>
      </c>
      <c r="T1002" s="19">
        <f t="shared" si="100"/>
        <v>0.45918367346938777</v>
      </c>
      <c r="U1002" s="19">
        <f t="shared" si="101"/>
        <v>0.39361702127659576</v>
      </c>
      <c r="V1002" s="19">
        <f t="shared" si="102"/>
        <v>0.85280069474598352</v>
      </c>
      <c r="W1002" s="19">
        <f t="shared" si="103"/>
        <v>0.32978723404255317</v>
      </c>
    </row>
    <row r="1003" spans="1:24" x14ac:dyDescent="0.25">
      <c r="A1003" s="7">
        <v>2023</v>
      </c>
      <c r="B1003" s="7">
        <v>28</v>
      </c>
      <c r="C1003" s="7">
        <v>101</v>
      </c>
      <c r="D1003" s="7">
        <v>89</v>
      </c>
      <c r="E1003" s="7">
        <v>37</v>
      </c>
      <c r="F1003" s="7">
        <v>40</v>
      </c>
      <c r="G1003" s="7">
        <v>29</v>
      </c>
      <c r="H1003" s="7">
        <v>9</v>
      </c>
      <c r="I1003" s="7">
        <v>2</v>
      </c>
      <c r="J1003" s="7">
        <v>0</v>
      </c>
      <c r="K1003" s="7">
        <v>19</v>
      </c>
      <c r="L1003" s="7">
        <v>15</v>
      </c>
      <c r="M1003" s="7">
        <v>1</v>
      </c>
      <c r="N1003" s="53">
        <v>3</v>
      </c>
      <c r="O1003" s="7">
        <v>3</v>
      </c>
      <c r="P1003" s="7">
        <v>1</v>
      </c>
      <c r="Q1003" s="7">
        <v>0</v>
      </c>
      <c r="R1003" s="7">
        <v>8</v>
      </c>
      <c r="S1003" s="7">
        <v>0</v>
      </c>
      <c r="T1003" s="52">
        <f t="shared" si="100"/>
        <v>0.62365591397849462</v>
      </c>
      <c r="U1003" s="19">
        <f t="shared" si="101"/>
        <v>0.5955056179775281</v>
      </c>
      <c r="V1003" s="19">
        <f t="shared" si="102"/>
        <v>1.2191615319560227</v>
      </c>
      <c r="W1003" s="52">
        <f t="shared" si="103"/>
        <v>0.449438202247191</v>
      </c>
    </row>
    <row r="1004" spans="1:24" x14ac:dyDescent="0.25">
      <c r="A1004" s="23" t="s">
        <v>23</v>
      </c>
      <c r="B1004" s="12">
        <v>252</v>
      </c>
      <c r="C1004" s="12">
        <v>962</v>
      </c>
      <c r="D1004" s="12">
        <v>860</v>
      </c>
      <c r="E1004" s="12">
        <v>219</v>
      </c>
      <c r="F1004" s="12">
        <v>288</v>
      </c>
      <c r="G1004" s="12">
        <v>222</v>
      </c>
      <c r="H1004" s="12">
        <v>48</v>
      </c>
      <c r="I1004" s="12">
        <v>11</v>
      </c>
      <c r="J1004" s="12">
        <v>7</v>
      </c>
      <c r="K1004" s="12">
        <v>163</v>
      </c>
      <c r="L1004" s="12">
        <v>85</v>
      </c>
      <c r="M1004" s="12">
        <v>4</v>
      </c>
      <c r="N1004" s="12">
        <v>87</v>
      </c>
      <c r="O1004" s="12">
        <v>16</v>
      </c>
      <c r="P1004" s="12">
        <v>19</v>
      </c>
      <c r="Q1004" s="59">
        <v>28</v>
      </c>
      <c r="R1004" s="12">
        <v>95</v>
      </c>
      <c r="S1004" s="12">
        <v>3</v>
      </c>
      <c r="T1004" s="19">
        <f t="shared" si="100"/>
        <v>0.44204545454545452</v>
      </c>
      <c r="U1004" s="19">
        <f t="shared" si="101"/>
        <v>0.44069767441860463</v>
      </c>
      <c r="V1004" s="19">
        <f t="shared" si="102"/>
        <v>0.88274312896405915</v>
      </c>
      <c r="W1004" s="19">
        <f t="shared" si="103"/>
        <v>0.33488372093023255</v>
      </c>
    </row>
    <row r="1005" spans="1:24" x14ac:dyDescent="0.25">
      <c r="A1005" s="10"/>
      <c r="T1005" s="19"/>
      <c r="U1005" s="19"/>
      <c r="V1005" s="19"/>
      <c r="W1005" s="19"/>
    </row>
    <row r="1006" spans="1:24" ht="15.75" x14ac:dyDescent="0.25">
      <c r="A1006" s="9" t="s">
        <v>71</v>
      </c>
      <c r="B1006" s="10" t="s">
        <v>0</v>
      </c>
      <c r="C1006" s="10" t="s">
        <v>1</v>
      </c>
      <c r="D1006" s="10" t="s">
        <v>2</v>
      </c>
      <c r="E1006" s="10" t="s">
        <v>3</v>
      </c>
      <c r="F1006" s="10" t="s">
        <v>4</v>
      </c>
      <c r="G1006" s="10" t="s">
        <v>5</v>
      </c>
      <c r="H1006" s="10" t="s">
        <v>6</v>
      </c>
      <c r="I1006" s="10" t="s">
        <v>7</v>
      </c>
      <c r="J1006" s="10" t="s">
        <v>8</v>
      </c>
      <c r="K1006" s="10" t="s">
        <v>9</v>
      </c>
      <c r="L1006" s="10" t="s">
        <v>10</v>
      </c>
      <c r="M1006" s="10" t="s">
        <v>11</v>
      </c>
      <c r="N1006" s="10" t="s">
        <v>12</v>
      </c>
      <c r="O1006" s="10" t="s">
        <v>13</v>
      </c>
      <c r="P1006" s="10" t="s">
        <v>14</v>
      </c>
      <c r="Q1006" s="10" t="s">
        <v>15</v>
      </c>
      <c r="R1006" s="10" t="s">
        <v>16</v>
      </c>
      <c r="S1006" s="10" t="s">
        <v>17</v>
      </c>
      <c r="T1006" s="19" t="s">
        <v>18</v>
      </c>
      <c r="U1006" s="19" t="s">
        <v>19</v>
      </c>
      <c r="V1006" s="19" t="s">
        <v>20</v>
      </c>
      <c r="W1006" s="19" t="s">
        <v>21</v>
      </c>
    </row>
    <row r="1007" spans="1:24" x14ac:dyDescent="0.25">
      <c r="A1007" s="7">
        <v>2018</v>
      </c>
      <c r="B1007" s="7">
        <v>10</v>
      </c>
      <c r="C1007" s="7">
        <v>32</v>
      </c>
      <c r="D1007" s="7">
        <v>28</v>
      </c>
      <c r="E1007" s="7">
        <v>13</v>
      </c>
      <c r="F1007" s="7">
        <v>12</v>
      </c>
      <c r="G1007" s="7">
        <v>3</v>
      </c>
      <c r="H1007" s="7">
        <v>1</v>
      </c>
      <c r="I1007" s="7">
        <v>2</v>
      </c>
      <c r="J1007" s="7">
        <v>6</v>
      </c>
      <c r="K1007" s="7">
        <v>6</v>
      </c>
      <c r="L1007" s="7">
        <v>4</v>
      </c>
      <c r="M1007" s="7">
        <v>0</v>
      </c>
      <c r="N1007" s="7">
        <v>4</v>
      </c>
      <c r="O1007" s="7">
        <v>0</v>
      </c>
      <c r="P1007" s="7">
        <v>2</v>
      </c>
      <c r="Q1007" s="7">
        <v>1</v>
      </c>
      <c r="R1007" s="7">
        <v>0</v>
      </c>
      <c r="S1007" s="7">
        <v>0</v>
      </c>
      <c r="T1007" s="19">
        <f>(F1007+O1007+L1007)/(D1007+O1007+M1007)</f>
        <v>0.5714285714285714</v>
      </c>
      <c r="U1007" s="19">
        <f>(G1007+H1007*2+I1007*3+J1007*4)/D1007</f>
        <v>1.25</v>
      </c>
      <c r="V1007" s="19">
        <f>T1007+U1007</f>
        <v>1.8214285714285714</v>
      </c>
      <c r="W1007" s="19">
        <f>F1007/D1007</f>
        <v>0.42857142857142855</v>
      </c>
    </row>
    <row r="1008" spans="1:24" x14ac:dyDescent="0.25">
      <c r="A1008" s="7">
        <v>2019</v>
      </c>
      <c r="B1008" s="7">
        <v>13</v>
      </c>
      <c r="C1008" s="7">
        <v>52</v>
      </c>
      <c r="D1008" s="7">
        <v>39</v>
      </c>
      <c r="E1008" s="7">
        <v>13</v>
      </c>
      <c r="F1008" s="7">
        <v>18</v>
      </c>
      <c r="G1008" s="7">
        <v>13</v>
      </c>
      <c r="H1008" s="7">
        <v>2</v>
      </c>
      <c r="I1008" s="7">
        <v>0</v>
      </c>
      <c r="J1008" s="7">
        <v>3</v>
      </c>
      <c r="K1008" s="7">
        <v>12</v>
      </c>
      <c r="L1008" s="7">
        <v>8</v>
      </c>
      <c r="M1008" s="7">
        <v>1</v>
      </c>
      <c r="N1008" s="7">
        <v>2</v>
      </c>
      <c r="O1008" s="7">
        <v>4</v>
      </c>
      <c r="P1008" s="7">
        <v>1</v>
      </c>
      <c r="Q1008" s="7">
        <v>0</v>
      </c>
      <c r="R1008" s="7">
        <v>0</v>
      </c>
      <c r="S1008" s="7">
        <v>0</v>
      </c>
      <c r="T1008" s="19">
        <f>(F1008+O1008+L1008)/(D1008+O1008+M1008)</f>
        <v>0.68181818181818177</v>
      </c>
      <c r="U1008" s="19">
        <f>(G1008+H1008*2+I1008*3+J1008*4)/D1008</f>
        <v>0.74358974358974361</v>
      </c>
      <c r="V1008" s="19">
        <f>T1008+U1008</f>
        <v>1.4254079254079253</v>
      </c>
      <c r="W1008" s="19">
        <f>F1008/D1008</f>
        <v>0.46153846153846156</v>
      </c>
      <c r="X1008" s="11"/>
    </row>
    <row r="1009" spans="1:24" x14ac:dyDescent="0.25">
      <c r="A1009" s="10" t="s">
        <v>23</v>
      </c>
      <c r="B1009" s="7">
        <v>23</v>
      </c>
      <c r="C1009" s="7">
        <v>84</v>
      </c>
      <c r="D1009" s="7">
        <v>67</v>
      </c>
      <c r="E1009" s="7">
        <v>26</v>
      </c>
      <c r="F1009" s="7">
        <v>30</v>
      </c>
      <c r="G1009" s="7">
        <v>16</v>
      </c>
      <c r="H1009" s="7">
        <v>3</v>
      </c>
      <c r="I1009" s="7">
        <v>2</v>
      </c>
      <c r="J1009" s="7">
        <v>9</v>
      </c>
      <c r="K1009" s="7">
        <v>18</v>
      </c>
      <c r="L1009" s="7">
        <v>12</v>
      </c>
      <c r="M1009" s="7">
        <v>1</v>
      </c>
      <c r="N1009" s="7">
        <v>6</v>
      </c>
      <c r="O1009" s="7">
        <v>4</v>
      </c>
      <c r="P1009" s="7">
        <v>3</v>
      </c>
      <c r="Q1009" s="7">
        <v>1</v>
      </c>
      <c r="R1009" s="7">
        <v>0</v>
      </c>
      <c r="S1009" s="7">
        <v>0</v>
      </c>
      <c r="T1009" s="19">
        <f>(F1009+O1009+L1009)/(D1009+O1009+M1009)</f>
        <v>0.63888888888888884</v>
      </c>
      <c r="U1009" s="19">
        <f>(G1009+H1009*2+I1009*3+J1009*4)/D1009</f>
        <v>0.95522388059701491</v>
      </c>
      <c r="V1009" s="19">
        <f>T1009+U1009</f>
        <v>1.5941127694859039</v>
      </c>
      <c r="W1009" s="19">
        <f>F1009/D1009</f>
        <v>0.44776119402985076</v>
      </c>
    </row>
    <row r="1010" spans="1:24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9"/>
      <c r="U1010" s="19"/>
      <c r="V1010" s="19"/>
      <c r="W1010" s="19"/>
    </row>
    <row r="1011" spans="1:24" ht="15.75" x14ac:dyDescent="0.25">
      <c r="A1011" s="9" t="s">
        <v>155</v>
      </c>
      <c r="B1011" s="10" t="s">
        <v>0</v>
      </c>
      <c r="C1011" s="10" t="s">
        <v>1</v>
      </c>
      <c r="D1011" s="10" t="s">
        <v>2</v>
      </c>
      <c r="E1011" s="10" t="s">
        <v>3</v>
      </c>
      <c r="F1011" s="10" t="s">
        <v>4</v>
      </c>
      <c r="G1011" s="10" t="s">
        <v>5</v>
      </c>
      <c r="H1011" s="10" t="s">
        <v>6</v>
      </c>
      <c r="I1011" s="10" t="s">
        <v>7</v>
      </c>
      <c r="J1011" s="10" t="s">
        <v>8</v>
      </c>
      <c r="K1011" s="10" t="s">
        <v>9</v>
      </c>
      <c r="L1011" s="10" t="s">
        <v>10</v>
      </c>
      <c r="M1011" s="10" t="s">
        <v>11</v>
      </c>
      <c r="N1011" s="10" t="s">
        <v>12</v>
      </c>
      <c r="O1011" s="10" t="s">
        <v>13</v>
      </c>
      <c r="P1011" s="10" t="s">
        <v>14</v>
      </c>
      <c r="Q1011" s="10" t="s">
        <v>15</v>
      </c>
      <c r="R1011" s="10" t="s">
        <v>16</v>
      </c>
      <c r="S1011" s="10" t="s">
        <v>17</v>
      </c>
      <c r="T1011" s="19" t="s">
        <v>18</v>
      </c>
      <c r="U1011" s="19" t="s">
        <v>19</v>
      </c>
      <c r="V1011" s="19" t="s">
        <v>20</v>
      </c>
      <c r="W1011" s="19" t="s">
        <v>21</v>
      </c>
    </row>
    <row r="1012" spans="1:24" x14ac:dyDescent="0.25">
      <c r="A1012" s="7">
        <v>2014</v>
      </c>
      <c r="B1012" s="7">
        <v>1</v>
      </c>
      <c r="C1012" s="7">
        <v>3</v>
      </c>
      <c r="D1012" s="7">
        <v>3</v>
      </c>
      <c r="E1012" s="7">
        <v>0</v>
      </c>
      <c r="F1012" s="7">
        <v>1</v>
      </c>
      <c r="G1012" s="7">
        <v>1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2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19">
        <f>(F1012+O1012+L1012)/(D1012+O1012+M1012)</f>
        <v>0.33333333333333331</v>
      </c>
      <c r="U1012" s="19">
        <f>(G1012+H1012*2+I1012*3+J1012*4)/D1012</f>
        <v>0.33333333333333331</v>
      </c>
      <c r="V1012" s="19">
        <f>T1012+U1012</f>
        <v>0.66666666666666663</v>
      </c>
      <c r="W1012" s="19">
        <f>F1012/D1012</f>
        <v>0.33333333333333331</v>
      </c>
    </row>
    <row r="1013" spans="1:24" x14ac:dyDescent="0.25">
      <c r="A1013" s="10" t="s">
        <v>23</v>
      </c>
      <c r="B1013" s="7">
        <v>1</v>
      </c>
      <c r="C1013" s="7">
        <v>3</v>
      </c>
      <c r="D1013" s="7">
        <v>3</v>
      </c>
      <c r="E1013" s="7">
        <v>0</v>
      </c>
      <c r="F1013" s="7">
        <v>1</v>
      </c>
      <c r="G1013" s="7">
        <v>1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2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19">
        <f>(F1013+O1013+L1013)/(D1013+O1013+M1013)</f>
        <v>0.33333333333333331</v>
      </c>
      <c r="U1013" s="19">
        <f>(G1013+H1013*2+I1013*3+J1013*4)/D1013</f>
        <v>0.33333333333333331</v>
      </c>
      <c r="V1013" s="19">
        <f>T1013+U1013</f>
        <v>0.66666666666666663</v>
      </c>
      <c r="W1013" s="19">
        <f>F1013/D1013</f>
        <v>0.33333333333333331</v>
      </c>
      <c r="X1013" s="11"/>
    </row>
    <row r="1014" spans="1:24" x14ac:dyDescent="0.25">
      <c r="T1014" s="19"/>
      <c r="U1014" s="19"/>
      <c r="V1014" s="19"/>
      <c r="W1014" s="19"/>
    </row>
    <row r="1015" spans="1:24" x14ac:dyDescent="0.25">
      <c r="A1015" s="10"/>
      <c r="T1015" s="19"/>
      <c r="U1015" s="19"/>
      <c r="V1015" s="19"/>
      <c r="W1015" s="19"/>
    </row>
    <row r="1016" spans="1:24" x14ac:dyDescent="0.25">
      <c r="A1016" s="10"/>
      <c r="T1016" s="19"/>
      <c r="U1016" s="19"/>
      <c r="V1016" s="19"/>
      <c r="W1016" s="19"/>
    </row>
    <row r="1017" spans="1:24" x14ac:dyDescent="0.25">
      <c r="A1017" s="10"/>
      <c r="T1017" s="19"/>
      <c r="U1017" s="19"/>
      <c r="V1017" s="19"/>
      <c r="W1017" s="19"/>
    </row>
    <row r="1018" spans="1:24" x14ac:dyDescent="0.25">
      <c r="T1018" s="41"/>
      <c r="U1018" s="19"/>
      <c r="V1018" s="19"/>
      <c r="W1018" s="19"/>
    </row>
    <row r="1019" spans="1:24" x14ac:dyDescent="0.25">
      <c r="T1019" s="19"/>
      <c r="U1019" s="19"/>
      <c r="V1019" s="19"/>
      <c r="W1019" s="19"/>
    </row>
    <row r="1020" spans="1:24" x14ac:dyDescent="0.25">
      <c r="T1020" s="19"/>
      <c r="U1020" s="19"/>
      <c r="V1020" s="19"/>
      <c r="W1020" s="19"/>
    </row>
    <row r="1021" spans="1:24" x14ac:dyDescent="0.25">
      <c r="T1021" s="19"/>
      <c r="U1021" s="19"/>
      <c r="V1021" s="19"/>
      <c r="W1021" s="19"/>
    </row>
    <row r="1022" spans="1:24" x14ac:dyDescent="0.25">
      <c r="T1022" s="19"/>
      <c r="U1022" s="19"/>
      <c r="V1022" s="19"/>
      <c r="W1022" s="19"/>
    </row>
    <row r="1023" spans="1:24" x14ac:dyDescent="0.25">
      <c r="T1023" s="19"/>
      <c r="U1023" s="19"/>
      <c r="V1023" s="19"/>
      <c r="W1023" s="19"/>
    </row>
    <row r="1024" spans="1:24" x14ac:dyDescent="0.25">
      <c r="T1024" s="19"/>
      <c r="U1024" s="19"/>
      <c r="V1024" s="19"/>
      <c r="W1024" s="19"/>
    </row>
    <row r="1025" spans="1:23" x14ac:dyDescent="0.25">
      <c r="T1025" s="19"/>
      <c r="U1025" s="19"/>
      <c r="V1025" s="19"/>
      <c r="W1025" s="19"/>
    </row>
    <row r="1026" spans="1:23" x14ac:dyDescent="0.25">
      <c r="T1026" s="19"/>
      <c r="U1026" s="19"/>
      <c r="V1026" s="19"/>
      <c r="W1026" s="19"/>
    </row>
    <row r="1027" spans="1:23" x14ac:dyDescent="0.25">
      <c r="B1027" s="13"/>
      <c r="C1027" s="13"/>
      <c r="D1027" s="13"/>
      <c r="E1027" s="13"/>
      <c r="F1027" s="13"/>
      <c r="G1027" s="13"/>
      <c r="H1027" s="13"/>
      <c r="J1027" s="13"/>
      <c r="K1027" s="13"/>
      <c r="L1027" s="13"/>
      <c r="Q1027" s="13"/>
      <c r="T1027" s="19"/>
      <c r="U1027" s="19"/>
      <c r="V1027" s="19"/>
      <c r="W1027" s="19"/>
    </row>
    <row r="1028" spans="1:23" x14ac:dyDescent="0.25">
      <c r="T1028" s="19"/>
      <c r="U1028" s="19"/>
      <c r="V1028" s="19"/>
      <c r="W1028" s="19"/>
    </row>
    <row r="1029" spans="1:23" x14ac:dyDescent="0.25">
      <c r="T1029" s="19"/>
      <c r="U1029" s="19"/>
      <c r="V1029" s="19"/>
      <c r="W1029" s="19"/>
    </row>
    <row r="1030" spans="1:23" x14ac:dyDescent="0.25">
      <c r="T1030" s="19"/>
      <c r="U1030" s="19"/>
      <c r="V1030" s="19"/>
      <c r="W1030" s="19"/>
    </row>
    <row r="1031" spans="1:23" x14ac:dyDescent="0.25"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9"/>
      <c r="U1031" s="19"/>
      <c r="V1031" s="19"/>
      <c r="W1031" s="19"/>
    </row>
    <row r="1032" spans="1:23" x14ac:dyDescent="0.25">
      <c r="T1032" s="19"/>
      <c r="U1032" s="19"/>
      <c r="V1032" s="19"/>
      <c r="W1032" s="19"/>
    </row>
    <row r="1033" spans="1:23" x14ac:dyDescent="0.25">
      <c r="T1033" s="19"/>
      <c r="U1033" s="19"/>
      <c r="V1033" s="19"/>
      <c r="W1033" s="19"/>
    </row>
    <row r="1034" spans="1:23" x14ac:dyDescent="0.25"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9"/>
      <c r="U1034" s="19"/>
      <c r="V1034" s="19"/>
      <c r="W1034" s="19"/>
    </row>
    <row r="1035" spans="1:23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9"/>
      <c r="U1035" s="19"/>
      <c r="V1035" s="19"/>
      <c r="W1035" s="19"/>
    </row>
    <row r="1036" spans="1:23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9"/>
      <c r="U1036" s="19"/>
      <c r="V1036" s="19"/>
      <c r="W1036" s="19"/>
    </row>
    <row r="1037" spans="1:23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9"/>
      <c r="U1037" s="19"/>
      <c r="V1037" s="19"/>
      <c r="W1037" s="19"/>
    </row>
    <row r="1038" spans="1:23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9"/>
      <c r="U1038" s="19"/>
      <c r="V1038" s="19"/>
      <c r="W1038" s="19"/>
    </row>
    <row r="1039" spans="1:23" x14ac:dyDescent="0.25">
      <c r="I1039" s="13"/>
      <c r="T1039" s="19"/>
      <c r="U1039" s="19"/>
      <c r="V1039" s="19"/>
      <c r="W1039" s="19"/>
    </row>
    <row r="1040" spans="1:23" x14ac:dyDescent="0.25">
      <c r="I1040" s="13"/>
      <c r="T1040" s="19"/>
      <c r="U1040" s="19"/>
      <c r="V1040" s="19"/>
      <c r="W1040" s="19"/>
    </row>
    <row r="1041" spans="20:23" x14ac:dyDescent="0.25">
      <c r="T1041" s="19"/>
      <c r="U1041" s="19"/>
      <c r="V1041" s="19"/>
      <c r="W1041" s="19"/>
    </row>
    <row r="1042" spans="20:23" x14ac:dyDescent="0.25">
      <c r="T1042" s="19"/>
      <c r="U1042" s="19"/>
      <c r="V1042" s="19"/>
      <c r="W1042" s="1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513B-9644-4911-B3FF-052FD5EB29DF}">
  <dimension ref="A1:AG483"/>
  <sheetViews>
    <sheetView showGridLines="0" zoomScale="105" zoomScaleNormal="105" workbookViewId="0"/>
  </sheetViews>
  <sheetFormatPr defaultColWidth="8.85546875" defaultRowHeight="15" x14ac:dyDescent="0.25"/>
  <cols>
    <col min="1" max="1" width="17.5703125" style="6" customWidth="1"/>
    <col min="2" max="4" width="6.28515625" style="6" customWidth="1"/>
    <col min="5" max="5" width="7.7109375" style="6" customWidth="1"/>
    <col min="6" max="15" width="6.28515625" style="6" customWidth="1"/>
    <col min="16" max="17" width="7.7109375" style="6" customWidth="1"/>
    <col min="18" max="19" width="3" style="6" bestFit="1" customWidth="1"/>
    <col min="20" max="20" width="2" style="6" bestFit="1" customWidth="1"/>
    <col min="21" max="21" width="7" style="6" customWidth="1"/>
    <col min="22" max="23" width="3" style="6" bestFit="1" customWidth="1"/>
    <col min="24" max="24" width="2" style="6" bestFit="1" customWidth="1"/>
    <col min="25" max="27" width="3" style="6" bestFit="1" customWidth="1"/>
    <col min="28" max="31" width="2" style="6" bestFit="1" customWidth="1"/>
    <col min="32" max="33" width="12" style="6" bestFit="1" customWidth="1"/>
    <col min="34" max="16384" width="8.85546875" style="6"/>
  </cols>
  <sheetData>
    <row r="1" spans="1:17" ht="21" x14ac:dyDescent="0.35">
      <c r="H1" s="81" t="s">
        <v>246</v>
      </c>
    </row>
    <row r="3" spans="1:17" ht="15.75" x14ac:dyDescent="0.25">
      <c r="A3" s="7"/>
      <c r="B3" s="7"/>
      <c r="C3" s="7"/>
      <c r="D3" s="20"/>
      <c r="E3" s="65" t="s">
        <v>215</v>
      </c>
      <c r="F3" s="66"/>
      <c r="G3" s="66"/>
      <c r="H3" s="67"/>
      <c r="I3" s="66"/>
      <c r="J3" s="66"/>
      <c r="K3" s="66"/>
      <c r="M3" s="7"/>
      <c r="N3" s="8"/>
      <c r="O3" s="8"/>
    </row>
    <row r="4" spans="1:17" ht="15.75" x14ac:dyDescent="0.25">
      <c r="A4" s="7"/>
      <c r="B4" s="7"/>
      <c r="C4" s="7"/>
      <c r="D4" s="20"/>
      <c r="E4" s="63" t="s">
        <v>243</v>
      </c>
      <c r="F4" s="4"/>
      <c r="G4" s="4"/>
      <c r="H4" s="4"/>
      <c r="I4" s="4"/>
      <c r="J4" s="4"/>
      <c r="K4" s="4"/>
      <c r="M4" s="7"/>
      <c r="N4" s="8"/>
      <c r="O4" s="8"/>
    </row>
    <row r="5" spans="1:17" ht="15.75" x14ac:dyDescent="0.25">
      <c r="A5" s="7"/>
      <c r="B5" s="7"/>
      <c r="C5" s="7"/>
      <c r="D5" s="20"/>
      <c r="E5" s="71" t="s">
        <v>244</v>
      </c>
      <c r="F5" s="72"/>
      <c r="G5" s="72"/>
      <c r="H5" s="72"/>
      <c r="I5" s="72"/>
      <c r="J5" s="72"/>
      <c r="K5" s="72"/>
      <c r="M5" s="7"/>
      <c r="N5" s="8"/>
      <c r="O5" s="8"/>
      <c r="Q5"/>
    </row>
    <row r="6" spans="1:17" ht="15.75" x14ac:dyDescent="0.25">
      <c r="A6" s="7"/>
      <c r="B6" s="7"/>
      <c r="C6" s="7"/>
      <c r="D6" s="20"/>
      <c r="E6" s="35"/>
      <c r="F6" s="36"/>
      <c r="G6" s="36"/>
      <c r="H6" s="36"/>
      <c r="I6" s="36"/>
      <c r="J6" s="36"/>
      <c r="K6" s="36"/>
      <c r="M6" s="7"/>
      <c r="N6" s="8"/>
      <c r="O6" s="8"/>
    </row>
    <row r="7" spans="1:17" ht="15.75" x14ac:dyDescent="0.25">
      <c r="A7" s="9" t="s">
        <v>25</v>
      </c>
      <c r="B7" s="10" t="s">
        <v>174</v>
      </c>
      <c r="C7" s="10" t="s">
        <v>175</v>
      </c>
      <c r="D7" s="10" t="s">
        <v>176</v>
      </c>
      <c r="E7" s="21" t="s">
        <v>177</v>
      </c>
      <c r="F7" s="10" t="s">
        <v>178</v>
      </c>
      <c r="G7" s="10" t="s">
        <v>179</v>
      </c>
      <c r="H7" s="10" t="s">
        <v>180</v>
      </c>
      <c r="I7" s="10" t="s">
        <v>181</v>
      </c>
      <c r="J7" s="10" t="s">
        <v>182</v>
      </c>
      <c r="K7" s="10" t="s">
        <v>183</v>
      </c>
      <c r="L7" s="10" t="s">
        <v>184</v>
      </c>
      <c r="M7" s="10" t="s">
        <v>185</v>
      </c>
      <c r="N7" s="10" t="s">
        <v>186</v>
      </c>
      <c r="O7" s="10" t="s">
        <v>187</v>
      </c>
      <c r="P7" s="11" t="s">
        <v>188</v>
      </c>
      <c r="Q7" s="11" t="s">
        <v>189</v>
      </c>
    </row>
    <row r="8" spans="1:17" x14ac:dyDescent="0.25">
      <c r="A8" s="7">
        <v>2014</v>
      </c>
      <c r="B8" s="7">
        <v>3</v>
      </c>
      <c r="C8" s="7">
        <v>0</v>
      </c>
      <c r="D8" s="7">
        <v>0</v>
      </c>
      <c r="E8" s="7">
        <v>5</v>
      </c>
      <c r="F8" s="7">
        <v>3</v>
      </c>
      <c r="G8" s="7">
        <v>1</v>
      </c>
      <c r="H8" s="7">
        <v>0</v>
      </c>
      <c r="I8" s="7">
        <v>9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8">
        <v>5.4</v>
      </c>
      <c r="Q8" s="8">
        <v>0.8</v>
      </c>
    </row>
    <row r="9" spans="1:17" x14ac:dyDescent="0.25">
      <c r="A9" s="10" t="s">
        <v>23</v>
      </c>
      <c r="B9" s="10">
        <v>3</v>
      </c>
      <c r="C9" s="10">
        <v>0</v>
      </c>
      <c r="D9" s="10">
        <v>0</v>
      </c>
      <c r="E9" s="10">
        <v>5</v>
      </c>
      <c r="F9" s="10">
        <v>3</v>
      </c>
      <c r="G9" s="10">
        <v>1</v>
      </c>
      <c r="H9" s="10">
        <v>0</v>
      </c>
      <c r="I9" s="10">
        <v>9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1">
        <v>5.4</v>
      </c>
      <c r="Q9" s="11">
        <v>0.8</v>
      </c>
    </row>
    <row r="10" spans="1:17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8"/>
    </row>
    <row r="11" spans="1:17" ht="15.75" x14ac:dyDescent="0.25">
      <c r="A11" s="9" t="s">
        <v>190</v>
      </c>
      <c r="B11" s="10" t="s">
        <v>174</v>
      </c>
      <c r="C11" s="10" t="s">
        <v>175</v>
      </c>
      <c r="D11" s="10" t="s">
        <v>176</v>
      </c>
      <c r="E11" s="10" t="s">
        <v>177</v>
      </c>
      <c r="F11" s="10" t="s">
        <v>178</v>
      </c>
      <c r="G11" s="10" t="s">
        <v>179</v>
      </c>
      <c r="H11" s="10" t="s">
        <v>180</v>
      </c>
      <c r="I11" s="10" t="s">
        <v>181</v>
      </c>
      <c r="J11" s="10" t="s">
        <v>182</v>
      </c>
      <c r="K11" s="10" t="s">
        <v>183</v>
      </c>
      <c r="L11" s="10" t="s">
        <v>184</v>
      </c>
      <c r="M11" s="10" t="s">
        <v>185</v>
      </c>
      <c r="N11" s="10" t="s">
        <v>186</v>
      </c>
      <c r="O11" s="10" t="s">
        <v>187</v>
      </c>
      <c r="P11" s="11" t="s">
        <v>188</v>
      </c>
      <c r="Q11" s="11" t="s">
        <v>189</v>
      </c>
    </row>
    <row r="12" spans="1:17" x14ac:dyDescent="0.25">
      <c r="A12" s="7">
        <v>2005</v>
      </c>
      <c r="B12" s="7">
        <v>2</v>
      </c>
      <c r="C12" s="7">
        <v>0</v>
      </c>
      <c r="D12" s="7">
        <v>0</v>
      </c>
      <c r="E12" s="7">
        <v>4</v>
      </c>
      <c r="F12" s="7">
        <v>2</v>
      </c>
      <c r="G12" s="7">
        <v>6</v>
      </c>
      <c r="H12" s="7">
        <v>0</v>
      </c>
      <c r="I12" s="7">
        <v>1</v>
      </c>
      <c r="J12" s="7">
        <v>5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8">
        <v>4.5</v>
      </c>
      <c r="Q12" s="8">
        <v>2.75</v>
      </c>
    </row>
    <row r="13" spans="1:17" x14ac:dyDescent="0.25">
      <c r="A13" s="10" t="s">
        <v>23</v>
      </c>
      <c r="B13" s="10">
        <v>2</v>
      </c>
      <c r="C13" s="10">
        <v>0</v>
      </c>
      <c r="D13" s="10">
        <v>0</v>
      </c>
      <c r="E13" s="10">
        <v>4</v>
      </c>
      <c r="F13" s="10">
        <v>2</v>
      </c>
      <c r="G13" s="10">
        <v>6</v>
      </c>
      <c r="H13" s="10">
        <v>0</v>
      </c>
      <c r="I13" s="10">
        <v>1</v>
      </c>
      <c r="J13" s="10">
        <v>5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1">
        <v>4.5</v>
      </c>
      <c r="Q13" s="11">
        <v>2.75</v>
      </c>
    </row>
    <row r="14" spans="1:17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8"/>
      <c r="Q14" s="8"/>
    </row>
    <row r="15" spans="1:17" ht="15.75" x14ac:dyDescent="0.25">
      <c r="A15" s="9" t="s">
        <v>28</v>
      </c>
      <c r="B15" s="10" t="s">
        <v>174</v>
      </c>
      <c r="C15" s="10" t="s">
        <v>175</v>
      </c>
      <c r="D15" s="10" t="s">
        <v>176</v>
      </c>
      <c r="E15" s="10" t="s">
        <v>177</v>
      </c>
      <c r="F15" s="10" t="s">
        <v>178</v>
      </c>
      <c r="G15" s="10" t="s">
        <v>179</v>
      </c>
      <c r="H15" s="10" t="s">
        <v>180</v>
      </c>
      <c r="I15" s="10" t="s">
        <v>181</v>
      </c>
      <c r="J15" s="10" t="s">
        <v>182</v>
      </c>
      <c r="K15" s="10" t="s">
        <v>183</v>
      </c>
      <c r="L15" s="10" t="s">
        <v>184</v>
      </c>
      <c r="M15" s="10" t="s">
        <v>185</v>
      </c>
      <c r="N15" s="10" t="s">
        <v>186</v>
      </c>
      <c r="O15" s="10" t="s">
        <v>187</v>
      </c>
      <c r="P15" s="11" t="s">
        <v>188</v>
      </c>
      <c r="Q15" s="11" t="s">
        <v>189</v>
      </c>
    </row>
    <row r="16" spans="1:17" x14ac:dyDescent="0.25">
      <c r="A16" s="7">
        <v>2007</v>
      </c>
      <c r="B16" s="7">
        <v>10</v>
      </c>
      <c r="C16" s="7">
        <v>5</v>
      </c>
      <c r="D16" s="7">
        <v>0</v>
      </c>
      <c r="E16" s="7">
        <v>35</v>
      </c>
      <c r="F16" s="46">
        <v>19</v>
      </c>
      <c r="G16" s="46">
        <v>33</v>
      </c>
      <c r="H16" s="7">
        <v>1</v>
      </c>
      <c r="I16" s="7">
        <v>29</v>
      </c>
      <c r="J16" s="7">
        <v>32</v>
      </c>
      <c r="K16" s="7">
        <v>3</v>
      </c>
      <c r="L16" s="7">
        <v>1</v>
      </c>
      <c r="M16" s="7">
        <v>0</v>
      </c>
      <c r="N16" s="7">
        <v>5</v>
      </c>
      <c r="O16" s="7">
        <v>0</v>
      </c>
      <c r="P16" s="8">
        <v>4.8857142857142861</v>
      </c>
      <c r="Q16" s="8">
        <v>1.8571428571428572</v>
      </c>
    </row>
    <row r="17" spans="1:17" x14ac:dyDescent="0.25">
      <c r="A17" s="10" t="s">
        <v>23</v>
      </c>
      <c r="B17" s="10">
        <v>10</v>
      </c>
      <c r="C17" s="10">
        <v>5</v>
      </c>
      <c r="D17" s="10">
        <v>0</v>
      </c>
      <c r="E17" s="10">
        <v>35</v>
      </c>
      <c r="F17" s="10">
        <v>19</v>
      </c>
      <c r="G17" s="10">
        <v>33</v>
      </c>
      <c r="H17" s="10">
        <v>1</v>
      </c>
      <c r="I17" s="10">
        <v>29</v>
      </c>
      <c r="J17" s="10">
        <v>32</v>
      </c>
      <c r="K17" s="10">
        <v>3</v>
      </c>
      <c r="L17" s="10">
        <v>1</v>
      </c>
      <c r="M17" s="10">
        <v>0</v>
      </c>
      <c r="N17" s="10">
        <v>5</v>
      </c>
      <c r="O17" s="10">
        <v>0</v>
      </c>
      <c r="P17" s="11">
        <v>4.8857142857142861</v>
      </c>
      <c r="Q17" s="11">
        <v>1.8571428571428572</v>
      </c>
    </row>
    <row r="18" spans="1:17" x14ac:dyDescent="0.25">
      <c r="A18" s="10"/>
      <c r="B18" s="10"/>
      <c r="C18" s="10"/>
      <c r="D18" s="10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8"/>
      <c r="Q18" s="8"/>
    </row>
    <row r="19" spans="1:17" ht="15.75" x14ac:dyDescent="0.25">
      <c r="A19" s="9" t="s">
        <v>191</v>
      </c>
      <c r="B19" s="10" t="s">
        <v>174</v>
      </c>
      <c r="C19" s="10" t="s">
        <v>175</v>
      </c>
      <c r="D19" s="10" t="s">
        <v>176</v>
      </c>
      <c r="E19" s="21" t="s">
        <v>177</v>
      </c>
      <c r="F19" s="10" t="s">
        <v>178</v>
      </c>
      <c r="G19" s="10" t="s">
        <v>179</v>
      </c>
      <c r="H19" s="10" t="s">
        <v>180</v>
      </c>
      <c r="I19" s="10" t="s">
        <v>181</v>
      </c>
      <c r="J19" s="10" t="s">
        <v>182</v>
      </c>
      <c r="K19" s="10" t="s">
        <v>183</v>
      </c>
      <c r="L19" s="10" t="s">
        <v>184</v>
      </c>
      <c r="M19" s="10" t="s">
        <v>185</v>
      </c>
      <c r="N19" s="10" t="s">
        <v>186</v>
      </c>
      <c r="O19" s="10" t="s">
        <v>187</v>
      </c>
      <c r="P19" s="11" t="s">
        <v>188</v>
      </c>
      <c r="Q19" s="11" t="s">
        <v>189</v>
      </c>
    </row>
    <row r="20" spans="1:17" x14ac:dyDescent="0.25">
      <c r="A20" s="7">
        <v>2017</v>
      </c>
      <c r="B20" s="12">
        <v>7</v>
      </c>
      <c r="C20" s="12">
        <v>0</v>
      </c>
      <c r="D20" s="12">
        <v>0</v>
      </c>
      <c r="E20" s="22">
        <v>12.33</v>
      </c>
      <c r="F20" s="12">
        <v>12</v>
      </c>
      <c r="G20" s="12">
        <v>20</v>
      </c>
      <c r="H20" s="12">
        <v>1</v>
      </c>
      <c r="I20" s="12">
        <v>12</v>
      </c>
      <c r="J20" s="12">
        <v>11</v>
      </c>
      <c r="K20" s="12">
        <v>0</v>
      </c>
      <c r="L20" s="12">
        <v>2</v>
      </c>
      <c r="M20" s="12">
        <v>0</v>
      </c>
      <c r="N20" s="12">
        <v>0</v>
      </c>
      <c r="O20" s="12">
        <v>1</v>
      </c>
      <c r="P20" s="17">
        <v>8.7591240875912408</v>
      </c>
      <c r="Q20" s="17">
        <v>2.5141930251419304</v>
      </c>
    </row>
    <row r="21" spans="1:17" x14ac:dyDescent="0.25">
      <c r="A21" s="10" t="s">
        <v>23</v>
      </c>
      <c r="B21" s="10">
        <v>7</v>
      </c>
      <c r="C21" s="10">
        <v>0</v>
      </c>
      <c r="D21" s="10">
        <v>0</v>
      </c>
      <c r="E21" s="21">
        <v>12.33</v>
      </c>
      <c r="F21" s="10">
        <v>12</v>
      </c>
      <c r="G21" s="10">
        <v>20</v>
      </c>
      <c r="H21" s="10">
        <v>1</v>
      </c>
      <c r="I21" s="10">
        <v>12</v>
      </c>
      <c r="J21" s="10">
        <v>11</v>
      </c>
      <c r="K21" s="10">
        <v>0</v>
      </c>
      <c r="L21" s="10">
        <v>2</v>
      </c>
      <c r="M21" s="10">
        <v>0</v>
      </c>
      <c r="N21" s="10">
        <v>0</v>
      </c>
      <c r="O21" s="10">
        <v>1</v>
      </c>
      <c r="P21" s="11">
        <v>8.7591240875912408</v>
      </c>
      <c r="Q21" s="11">
        <v>2.5141930251419304</v>
      </c>
    </row>
    <row r="22" spans="1:17" x14ac:dyDescent="0.25">
      <c r="A22" s="10"/>
      <c r="B22" s="10"/>
      <c r="C22" s="10"/>
      <c r="D22" s="10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8"/>
    </row>
    <row r="23" spans="1:17" ht="15.75" x14ac:dyDescent="0.25">
      <c r="A23" s="9" t="s">
        <v>29</v>
      </c>
      <c r="B23" s="10" t="s">
        <v>174</v>
      </c>
      <c r="C23" s="10" t="s">
        <v>175</v>
      </c>
      <c r="D23" s="10" t="s">
        <v>176</v>
      </c>
      <c r="E23" s="21" t="s">
        <v>177</v>
      </c>
      <c r="F23" s="10" t="s">
        <v>178</v>
      </c>
      <c r="G23" s="10" t="s">
        <v>179</v>
      </c>
      <c r="H23" s="10" t="s">
        <v>180</v>
      </c>
      <c r="I23" s="10" t="s">
        <v>181</v>
      </c>
      <c r="J23" s="10" t="s">
        <v>182</v>
      </c>
      <c r="K23" s="10" t="s">
        <v>183</v>
      </c>
      <c r="L23" s="10" t="s">
        <v>184</v>
      </c>
      <c r="M23" s="10" t="s">
        <v>185</v>
      </c>
      <c r="N23" s="10" t="s">
        <v>186</v>
      </c>
      <c r="O23" s="10" t="s">
        <v>187</v>
      </c>
      <c r="P23" s="11" t="s">
        <v>188</v>
      </c>
      <c r="Q23" s="11" t="s">
        <v>189</v>
      </c>
    </row>
    <row r="24" spans="1:17" x14ac:dyDescent="0.25">
      <c r="A24" s="7">
        <v>2014</v>
      </c>
      <c r="B24" s="7">
        <v>11</v>
      </c>
      <c r="C24" s="7">
        <v>1</v>
      </c>
      <c r="D24" s="7">
        <v>0</v>
      </c>
      <c r="E24" s="7">
        <v>16</v>
      </c>
      <c r="F24" s="7">
        <v>15</v>
      </c>
      <c r="G24" s="7">
        <v>20</v>
      </c>
      <c r="H24" s="7">
        <v>0</v>
      </c>
      <c r="I24" s="7">
        <v>7</v>
      </c>
      <c r="J24" s="7">
        <v>9</v>
      </c>
      <c r="K24" s="7">
        <v>3</v>
      </c>
      <c r="L24" s="7">
        <v>0</v>
      </c>
      <c r="M24" s="7">
        <v>1</v>
      </c>
      <c r="N24" s="7">
        <v>3</v>
      </c>
      <c r="O24" s="7">
        <v>0</v>
      </c>
      <c r="P24" s="8">
        <v>8.4375</v>
      </c>
      <c r="Q24" s="8">
        <v>1.8125</v>
      </c>
    </row>
    <row r="25" spans="1:17" x14ac:dyDescent="0.25">
      <c r="A25" s="7">
        <v>2018</v>
      </c>
      <c r="B25" s="7">
        <v>3</v>
      </c>
      <c r="C25" s="7">
        <v>0</v>
      </c>
      <c r="D25" s="7">
        <v>0</v>
      </c>
      <c r="E25" s="20">
        <v>5.66</v>
      </c>
      <c r="F25" s="7">
        <v>6</v>
      </c>
      <c r="G25" s="7">
        <v>10</v>
      </c>
      <c r="H25" s="7">
        <v>3</v>
      </c>
      <c r="I25" s="7">
        <v>5</v>
      </c>
      <c r="J25" s="7">
        <v>7</v>
      </c>
      <c r="K25" s="7">
        <v>0</v>
      </c>
      <c r="L25" s="7">
        <v>3</v>
      </c>
      <c r="M25" s="7">
        <v>1</v>
      </c>
      <c r="N25" s="7">
        <v>1</v>
      </c>
      <c r="O25" s="7">
        <v>0</v>
      </c>
      <c r="P25" s="8">
        <v>9.5406360424028271</v>
      </c>
      <c r="Q25" s="8">
        <v>3.0035335689045937</v>
      </c>
    </row>
    <row r="26" spans="1:17" x14ac:dyDescent="0.25">
      <c r="A26" s="10" t="s">
        <v>23</v>
      </c>
      <c r="B26" s="10">
        <v>14</v>
      </c>
      <c r="C26" s="10">
        <v>1</v>
      </c>
      <c r="D26" s="10">
        <v>0</v>
      </c>
      <c r="E26" s="21">
        <v>21.66</v>
      </c>
      <c r="F26" s="10">
        <v>21</v>
      </c>
      <c r="G26" s="10">
        <v>30</v>
      </c>
      <c r="H26" s="10">
        <v>3</v>
      </c>
      <c r="I26" s="10">
        <v>12</v>
      </c>
      <c r="J26" s="10">
        <v>16</v>
      </c>
      <c r="K26" s="10">
        <v>3</v>
      </c>
      <c r="L26" s="10">
        <v>3</v>
      </c>
      <c r="M26" s="10">
        <v>2</v>
      </c>
      <c r="N26" s="10">
        <v>4</v>
      </c>
      <c r="O26" s="10">
        <v>0</v>
      </c>
      <c r="P26" s="11">
        <v>8.7257617728531862</v>
      </c>
      <c r="Q26" s="11">
        <v>2.1237303785780242</v>
      </c>
    </row>
    <row r="27" spans="1:17" x14ac:dyDescent="0.25">
      <c r="A27" s="10"/>
      <c r="B27" s="10"/>
      <c r="C27" s="10"/>
      <c r="D27" s="10"/>
      <c r="E27" s="2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8"/>
      <c r="Q27" s="8"/>
    </row>
    <row r="28" spans="1:17" ht="15.75" x14ac:dyDescent="0.25">
      <c r="A28" s="9" t="s">
        <v>30</v>
      </c>
      <c r="B28" s="10" t="s">
        <v>174</v>
      </c>
      <c r="C28" s="10" t="s">
        <v>175</v>
      </c>
      <c r="D28" s="10" t="s">
        <v>176</v>
      </c>
      <c r="E28" s="21" t="s">
        <v>177</v>
      </c>
      <c r="F28" s="10" t="s">
        <v>178</v>
      </c>
      <c r="G28" s="10" t="s">
        <v>179</v>
      </c>
      <c r="H28" s="10" t="s">
        <v>180</v>
      </c>
      <c r="I28" s="10" t="s">
        <v>181</v>
      </c>
      <c r="J28" s="10" t="s">
        <v>182</v>
      </c>
      <c r="K28" s="10" t="s">
        <v>183</v>
      </c>
      <c r="L28" s="10" t="s">
        <v>184</v>
      </c>
      <c r="M28" s="10" t="s">
        <v>185</v>
      </c>
      <c r="N28" s="10" t="s">
        <v>186</v>
      </c>
      <c r="O28" s="10" t="s">
        <v>187</v>
      </c>
      <c r="P28" s="11" t="s">
        <v>188</v>
      </c>
      <c r="Q28" s="11" t="s">
        <v>189</v>
      </c>
    </row>
    <row r="29" spans="1:17" x14ac:dyDescent="0.25">
      <c r="A29" s="7">
        <v>2013</v>
      </c>
      <c r="B29" s="7">
        <v>1</v>
      </c>
      <c r="C29" s="7">
        <v>0</v>
      </c>
      <c r="D29" s="7">
        <v>0</v>
      </c>
      <c r="E29" s="7">
        <v>3</v>
      </c>
      <c r="F29" s="7">
        <v>1</v>
      </c>
      <c r="G29" s="7">
        <v>1</v>
      </c>
      <c r="H29" s="7">
        <v>0</v>
      </c>
      <c r="I29" s="7">
        <v>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8">
        <v>3</v>
      </c>
      <c r="Q29" s="8">
        <v>2</v>
      </c>
    </row>
    <row r="30" spans="1:17" x14ac:dyDescent="0.25">
      <c r="A30" s="10" t="s">
        <v>23</v>
      </c>
      <c r="B30" s="10">
        <v>1</v>
      </c>
      <c r="C30" s="10">
        <v>0</v>
      </c>
      <c r="D30" s="10">
        <v>0</v>
      </c>
      <c r="E30" s="10">
        <v>3</v>
      </c>
      <c r="F30" s="10">
        <v>1</v>
      </c>
      <c r="G30" s="10">
        <v>1</v>
      </c>
      <c r="H30" s="10">
        <v>0</v>
      </c>
      <c r="I30" s="10">
        <v>1</v>
      </c>
      <c r="J30" s="10">
        <v>5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v>3</v>
      </c>
      <c r="Q30" s="11">
        <v>2</v>
      </c>
    </row>
    <row r="31" spans="1:17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"/>
      <c r="Q31" s="8"/>
    </row>
    <row r="32" spans="1:17" ht="15.75" x14ac:dyDescent="0.25">
      <c r="A32" s="9" t="s">
        <v>31</v>
      </c>
      <c r="B32" s="10" t="s">
        <v>174</v>
      </c>
      <c r="C32" s="10" t="s">
        <v>175</v>
      </c>
      <c r="D32" s="10" t="s">
        <v>176</v>
      </c>
      <c r="E32" s="10" t="s">
        <v>177</v>
      </c>
      <c r="F32" s="10" t="s">
        <v>178</v>
      </c>
      <c r="G32" s="10" t="s">
        <v>179</v>
      </c>
      <c r="H32" s="10" t="s">
        <v>180</v>
      </c>
      <c r="I32" s="10" t="s">
        <v>181</v>
      </c>
      <c r="J32" s="10" t="s">
        <v>182</v>
      </c>
      <c r="K32" s="10" t="s">
        <v>183</v>
      </c>
      <c r="L32" s="10" t="s">
        <v>184</v>
      </c>
      <c r="M32" s="10" t="s">
        <v>185</v>
      </c>
      <c r="N32" s="10" t="s">
        <v>186</v>
      </c>
      <c r="O32" s="10" t="s">
        <v>187</v>
      </c>
      <c r="P32" s="11" t="s">
        <v>188</v>
      </c>
      <c r="Q32" s="11" t="s">
        <v>189</v>
      </c>
    </row>
    <row r="33" spans="1:17" x14ac:dyDescent="0.25">
      <c r="A33" s="7">
        <v>2008</v>
      </c>
      <c r="B33" s="7">
        <v>2</v>
      </c>
      <c r="C33" s="7">
        <v>0</v>
      </c>
      <c r="D33" s="7">
        <v>0</v>
      </c>
      <c r="E33" s="7">
        <v>2</v>
      </c>
      <c r="F33" s="7">
        <v>1</v>
      </c>
      <c r="G33" s="7">
        <v>3</v>
      </c>
      <c r="H33" s="7">
        <v>0</v>
      </c>
      <c r="I33" s="7">
        <v>1</v>
      </c>
      <c r="J33" s="7">
        <v>1</v>
      </c>
      <c r="K33" s="7">
        <v>0</v>
      </c>
      <c r="L33" s="7">
        <v>0</v>
      </c>
      <c r="M33" s="7">
        <v>0</v>
      </c>
      <c r="N33" s="7">
        <v>1</v>
      </c>
      <c r="O33" s="7">
        <v>1</v>
      </c>
      <c r="P33" s="8">
        <v>4.5</v>
      </c>
      <c r="Q33" s="8">
        <v>2</v>
      </c>
    </row>
    <row r="34" spans="1:17" x14ac:dyDescent="0.25">
      <c r="A34" s="10" t="s">
        <v>23</v>
      </c>
      <c r="B34" s="10">
        <v>2</v>
      </c>
      <c r="C34" s="10">
        <v>0</v>
      </c>
      <c r="D34" s="10">
        <v>0</v>
      </c>
      <c r="E34" s="10">
        <v>2</v>
      </c>
      <c r="F34" s="10">
        <v>1</v>
      </c>
      <c r="G34" s="10">
        <v>3</v>
      </c>
      <c r="H34" s="10">
        <v>0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1</v>
      </c>
      <c r="O34" s="10">
        <v>1</v>
      </c>
      <c r="P34" s="11">
        <v>4.5</v>
      </c>
      <c r="Q34" s="11">
        <v>2</v>
      </c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"/>
      <c r="Q35" s="8"/>
    </row>
    <row r="36" spans="1:17" ht="15.75" x14ac:dyDescent="0.25">
      <c r="A36" s="9" t="s">
        <v>192</v>
      </c>
      <c r="B36" s="10" t="s">
        <v>174</v>
      </c>
      <c r="C36" s="10" t="s">
        <v>175</v>
      </c>
      <c r="D36" s="10" t="s">
        <v>176</v>
      </c>
      <c r="E36" s="10" t="s">
        <v>177</v>
      </c>
      <c r="F36" s="10" t="s">
        <v>178</v>
      </c>
      <c r="G36" s="10" t="s">
        <v>179</v>
      </c>
      <c r="H36" s="10" t="s">
        <v>180</v>
      </c>
      <c r="I36" s="10" t="s">
        <v>181</v>
      </c>
      <c r="J36" s="10" t="s">
        <v>182</v>
      </c>
      <c r="K36" s="10" t="s">
        <v>183</v>
      </c>
      <c r="L36" s="10" t="s">
        <v>184</v>
      </c>
      <c r="M36" s="10" t="s">
        <v>185</v>
      </c>
      <c r="N36" s="10" t="s">
        <v>186</v>
      </c>
      <c r="O36" s="10" t="s">
        <v>187</v>
      </c>
      <c r="P36" s="11" t="s">
        <v>188</v>
      </c>
      <c r="Q36" s="11" t="s">
        <v>189</v>
      </c>
    </row>
    <row r="37" spans="1:17" x14ac:dyDescent="0.25">
      <c r="A37" s="7">
        <v>2005</v>
      </c>
      <c r="B37" s="7">
        <v>1</v>
      </c>
      <c r="C37" s="7">
        <v>0</v>
      </c>
      <c r="D37" s="7">
        <v>0</v>
      </c>
      <c r="E37" s="7">
        <v>3</v>
      </c>
      <c r="F37" s="7">
        <v>4</v>
      </c>
      <c r="G37" s="7">
        <v>6</v>
      </c>
      <c r="H37" s="7">
        <v>0</v>
      </c>
      <c r="I37" s="7">
        <v>3</v>
      </c>
      <c r="J37" s="7">
        <v>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8">
        <v>12</v>
      </c>
      <c r="Q37" s="8">
        <v>3.3333333333333335</v>
      </c>
    </row>
    <row r="38" spans="1:17" x14ac:dyDescent="0.25">
      <c r="A38" s="7">
        <v>2006</v>
      </c>
      <c r="B38" s="7">
        <v>1</v>
      </c>
      <c r="C38" s="7">
        <v>0</v>
      </c>
      <c r="D38" s="7">
        <v>0</v>
      </c>
      <c r="E38" s="7">
        <v>2</v>
      </c>
      <c r="F38" s="7">
        <v>1</v>
      </c>
      <c r="G38" s="7">
        <v>1</v>
      </c>
      <c r="H38" s="7">
        <v>0</v>
      </c>
      <c r="I38" s="7">
        <v>0</v>
      </c>
      <c r="J38" s="7">
        <v>3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8">
        <v>4.5</v>
      </c>
      <c r="Q38" s="8">
        <v>2</v>
      </c>
    </row>
    <row r="39" spans="1:17" x14ac:dyDescent="0.25">
      <c r="A39" s="7">
        <v>2011</v>
      </c>
      <c r="B39" s="7">
        <v>1</v>
      </c>
      <c r="C39" s="7">
        <v>0</v>
      </c>
      <c r="D39" s="7">
        <v>0</v>
      </c>
      <c r="E39" s="7">
        <v>1</v>
      </c>
      <c r="F39" s="7">
        <v>2</v>
      </c>
      <c r="G39" s="7">
        <v>1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8">
        <v>18</v>
      </c>
      <c r="Q39" s="8">
        <v>2</v>
      </c>
    </row>
    <row r="40" spans="1:17" x14ac:dyDescent="0.25">
      <c r="A40" s="10" t="s">
        <v>23</v>
      </c>
      <c r="B40" s="10">
        <v>3</v>
      </c>
      <c r="C40" s="10">
        <v>0</v>
      </c>
      <c r="D40" s="10">
        <v>0</v>
      </c>
      <c r="E40" s="10">
        <v>6</v>
      </c>
      <c r="F40" s="10">
        <v>7</v>
      </c>
      <c r="G40" s="10">
        <v>8</v>
      </c>
      <c r="H40" s="10">
        <v>0</v>
      </c>
      <c r="I40" s="10">
        <v>3</v>
      </c>
      <c r="J40" s="10">
        <v>8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1">
        <v>10.5</v>
      </c>
      <c r="Q40" s="11">
        <v>2.6666666666666665</v>
      </c>
    </row>
    <row r="41" spans="1:17" x14ac:dyDescent="0.25">
      <c r="A41" s="10"/>
      <c r="B41" s="10"/>
      <c r="C41" s="10"/>
      <c r="D41" s="10"/>
      <c r="E41" s="2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8"/>
      <c r="Q41" s="8"/>
    </row>
    <row r="42" spans="1:17" ht="15.75" x14ac:dyDescent="0.25">
      <c r="A42" s="9" t="s">
        <v>33</v>
      </c>
      <c r="B42" s="10" t="s">
        <v>174</v>
      </c>
      <c r="C42" s="10" t="s">
        <v>175</v>
      </c>
      <c r="D42" s="10" t="s">
        <v>176</v>
      </c>
      <c r="E42" s="21" t="s">
        <v>177</v>
      </c>
      <c r="F42" s="10" t="s">
        <v>178</v>
      </c>
      <c r="G42" s="10" t="s">
        <v>179</v>
      </c>
      <c r="H42" s="10" t="s">
        <v>180</v>
      </c>
      <c r="I42" s="10" t="s">
        <v>181</v>
      </c>
      <c r="J42" s="10" t="s">
        <v>182</v>
      </c>
      <c r="K42" s="10" t="s">
        <v>183</v>
      </c>
      <c r="L42" s="10" t="s">
        <v>184</v>
      </c>
      <c r="M42" s="10" t="s">
        <v>185</v>
      </c>
      <c r="N42" s="10" t="s">
        <v>186</v>
      </c>
      <c r="O42" s="10" t="s">
        <v>187</v>
      </c>
      <c r="P42" s="11" t="s">
        <v>188</v>
      </c>
      <c r="Q42" s="11" t="s">
        <v>189</v>
      </c>
    </row>
    <row r="43" spans="1:17" x14ac:dyDescent="0.25">
      <c r="A43" s="7">
        <v>2010</v>
      </c>
      <c r="B43" s="7">
        <v>2</v>
      </c>
      <c r="C43" s="7">
        <v>0</v>
      </c>
      <c r="D43" s="7">
        <v>0</v>
      </c>
      <c r="E43" s="7">
        <v>2</v>
      </c>
      <c r="F43" s="7">
        <v>2</v>
      </c>
      <c r="G43" s="7">
        <v>1</v>
      </c>
      <c r="H43" s="7">
        <v>1</v>
      </c>
      <c r="I43" s="7">
        <v>0</v>
      </c>
      <c r="J43" s="7">
        <v>4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8">
        <v>9</v>
      </c>
      <c r="Q43" s="8">
        <v>2.5</v>
      </c>
    </row>
    <row r="44" spans="1:17" x14ac:dyDescent="0.25">
      <c r="A44" s="10" t="s">
        <v>23</v>
      </c>
      <c r="B44" s="10">
        <v>2</v>
      </c>
      <c r="C44" s="10">
        <v>0</v>
      </c>
      <c r="D44" s="10">
        <v>0</v>
      </c>
      <c r="E44" s="10">
        <v>2</v>
      </c>
      <c r="F44" s="10">
        <v>2</v>
      </c>
      <c r="G44" s="10">
        <v>1</v>
      </c>
      <c r="H44" s="10">
        <v>1</v>
      </c>
      <c r="I44" s="10">
        <v>0</v>
      </c>
      <c r="J44" s="10">
        <v>4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">
        <v>9</v>
      </c>
      <c r="Q44" s="11">
        <v>2.5</v>
      </c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8"/>
      <c r="Q45" s="8"/>
    </row>
    <row r="46" spans="1:17" ht="15.75" x14ac:dyDescent="0.25">
      <c r="A46" s="9" t="s">
        <v>193</v>
      </c>
      <c r="B46" s="10" t="s">
        <v>174</v>
      </c>
      <c r="C46" s="10" t="s">
        <v>175</v>
      </c>
      <c r="D46" s="10" t="s">
        <v>176</v>
      </c>
      <c r="E46" s="10" t="s">
        <v>177</v>
      </c>
      <c r="F46" s="10" t="s">
        <v>178</v>
      </c>
      <c r="G46" s="10" t="s">
        <v>179</v>
      </c>
      <c r="H46" s="10" t="s">
        <v>180</v>
      </c>
      <c r="I46" s="10" t="s">
        <v>181</v>
      </c>
      <c r="J46" s="10" t="s">
        <v>182</v>
      </c>
      <c r="K46" s="10" t="s">
        <v>183</v>
      </c>
      <c r="L46" s="10" t="s">
        <v>184</v>
      </c>
      <c r="M46" s="10" t="s">
        <v>185</v>
      </c>
      <c r="N46" s="10" t="s">
        <v>186</v>
      </c>
      <c r="O46" s="10" t="s">
        <v>187</v>
      </c>
      <c r="P46" s="11" t="s">
        <v>188</v>
      </c>
      <c r="Q46" s="11" t="s">
        <v>189</v>
      </c>
    </row>
    <row r="47" spans="1:17" x14ac:dyDescent="0.25">
      <c r="A47" s="7">
        <v>2013</v>
      </c>
      <c r="B47" s="7">
        <v>1</v>
      </c>
      <c r="C47" s="7">
        <v>0</v>
      </c>
      <c r="D47" s="7">
        <v>0</v>
      </c>
      <c r="E47" s="7">
        <v>2</v>
      </c>
      <c r="F47" s="7">
        <v>0</v>
      </c>
      <c r="G47" s="7">
        <v>2</v>
      </c>
      <c r="H47" s="7">
        <v>0</v>
      </c>
      <c r="I47" s="7">
        <v>4</v>
      </c>
      <c r="J47" s="7">
        <v>0</v>
      </c>
      <c r="K47" s="7">
        <v>1</v>
      </c>
      <c r="L47" s="7">
        <v>0</v>
      </c>
      <c r="M47" s="7">
        <v>1</v>
      </c>
      <c r="N47" s="7">
        <v>0</v>
      </c>
      <c r="O47" s="7">
        <v>0</v>
      </c>
      <c r="P47" s="8">
        <v>0</v>
      </c>
      <c r="Q47" s="8">
        <v>1</v>
      </c>
    </row>
    <row r="48" spans="1:17" x14ac:dyDescent="0.25">
      <c r="A48" s="10" t="s">
        <v>23</v>
      </c>
      <c r="B48" s="10">
        <v>1</v>
      </c>
      <c r="C48" s="10">
        <v>0</v>
      </c>
      <c r="D48" s="10">
        <v>0</v>
      </c>
      <c r="E48" s="10">
        <v>2</v>
      </c>
      <c r="F48" s="10">
        <v>0</v>
      </c>
      <c r="G48" s="10">
        <v>2</v>
      </c>
      <c r="H48" s="10">
        <v>0</v>
      </c>
      <c r="I48" s="10">
        <v>4</v>
      </c>
      <c r="J48" s="10">
        <v>0</v>
      </c>
      <c r="K48" s="10">
        <v>1</v>
      </c>
      <c r="L48" s="10">
        <v>0</v>
      </c>
      <c r="M48" s="10">
        <v>1</v>
      </c>
      <c r="N48" s="10">
        <v>0</v>
      </c>
      <c r="O48" s="10">
        <v>0</v>
      </c>
      <c r="P48" s="11">
        <v>0</v>
      </c>
      <c r="Q48" s="11">
        <v>1</v>
      </c>
    </row>
    <row r="49" spans="1:1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/>
      <c r="Q49" s="8"/>
    </row>
    <row r="50" spans="1:17" ht="15.75" x14ac:dyDescent="0.25">
      <c r="A50" s="9" t="s">
        <v>36</v>
      </c>
      <c r="B50" s="10" t="s">
        <v>174</v>
      </c>
      <c r="C50" s="10" t="s">
        <v>175</v>
      </c>
      <c r="D50" s="10" t="s">
        <v>176</v>
      </c>
      <c r="E50" s="10" t="s">
        <v>177</v>
      </c>
      <c r="F50" s="10" t="s">
        <v>178</v>
      </c>
      <c r="G50" s="10" t="s">
        <v>179</v>
      </c>
      <c r="H50" s="10" t="s">
        <v>180</v>
      </c>
      <c r="I50" s="10" t="s">
        <v>181</v>
      </c>
      <c r="J50" s="10" t="s">
        <v>182</v>
      </c>
      <c r="K50" s="10" t="s">
        <v>183</v>
      </c>
      <c r="L50" s="10" t="s">
        <v>184</v>
      </c>
      <c r="M50" s="10" t="s">
        <v>185</v>
      </c>
      <c r="N50" s="10" t="s">
        <v>186</v>
      </c>
      <c r="O50" s="10" t="s">
        <v>187</v>
      </c>
      <c r="P50" s="11" t="s">
        <v>188</v>
      </c>
      <c r="Q50" s="11" t="s">
        <v>189</v>
      </c>
    </row>
    <row r="51" spans="1:17" x14ac:dyDescent="0.25">
      <c r="A51" s="7">
        <v>2007</v>
      </c>
      <c r="B51" s="7">
        <v>19</v>
      </c>
      <c r="C51" s="7">
        <v>3</v>
      </c>
      <c r="D51" s="46">
        <v>1</v>
      </c>
      <c r="E51" s="7">
        <v>38</v>
      </c>
      <c r="F51" s="7">
        <v>29</v>
      </c>
      <c r="G51" s="7">
        <v>48</v>
      </c>
      <c r="H51" s="7">
        <v>3</v>
      </c>
      <c r="I51" s="7">
        <v>21</v>
      </c>
      <c r="J51" s="7">
        <v>31</v>
      </c>
      <c r="K51" s="7">
        <v>7</v>
      </c>
      <c r="L51" s="46">
        <v>0</v>
      </c>
      <c r="M51" s="46">
        <v>4</v>
      </c>
      <c r="N51" s="46">
        <v>2</v>
      </c>
      <c r="O51" s="7">
        <v>0</v>
      </c>
      <c r="P51" s="8">
        <v>6.8684210526315788</v>
      </c>
      <c r="Q51" s="8">
        <v>2.0789473684210527</v>
      </c>
    </row>
    <row r="52" spans="1:17" x14ac:dyDescent="0.25">
      <c r="A52" s="7">
        <v>2008</v>
      </c>
      <c r="B52" s="7">
        <v>10</v>
      </c>
      <c r="C52" s="46">
        <v>8</v>
      </c>
      <c r="D52" s="46">
        <v>2</v>
      </c>
      <c r="E52" s="7">
        <v>43</v>
      </c>
      <c r="F52" s="7">
        <v>22</v>
      </c>
      <c r="G52" s="46">
        <v>42</v>
      </c>
      <c r="H52" s="7">
        <v>2</v>
      </c>
      <c r="I52" s="7">
        <v>23</v>
      </c>
      <c r="J52" s="7">
        <v>19</v>
      </c>
      <c r="K52" s="7">
        <v>5</v>
      </c>
      <c r="L52" s="7">
        <v>0</v>
      </c>
      <c r="M52" s="7">
        <v>1</v>
      </c>
      <c r="N52" s="46">
        <v>3</v>
      </c>
      <c r="O52" s="7">
        <v>0</v>
      </c>
      <c r="P52" s="8">
        <v>4.6046511627906979</v>
      </c>
      <c r="Q52" s="47">
        <v>1.4186046511627908</v>
      </c>
    </row>
    <row r="53" spans="1:17" x14ac:dyDescent="0.25">
      <c r="A53" s="7">
        <v>2009</v>
      </c>
      <c r="B53" s="7">
        <v>6</v>
      </c>
      <c r="C53" s="7">
        <v>5</v>
      </c>
      <c r="D53" s="46">
        <v>1</v>
      </c>
      <c r="E53" s="7">
        <v>27</v>
      </c>
      <c r="F53" s="46">
        <v>5</v>
      </c>
      <c r="G53" s="46">
        <v>22</v>
      </c>
      <c r="H53" s="46">
        <v>0</v>
      </c>
      <c r="I53" s="7">
        <v>9</v>
      </c>
      <c r="J53" s="7">
        <v>8</v>
      </c>
      <c r="K53" s="46">
        <v>1</v>
      </c>
      <c r="L53" s="7">
        <v>0</v>
      </c>
      <c r="M53" s="46">
        <v>4</v>
      </c>
      <c r="N53" s="46">
        <v>0</v>
      </c>
      <c r="O53" s="7">
        <v>0</v>
      </c>
      <c r="P53" s="47">
        <v>1.6666666666666667</v>
      </c>
      <c r="Q53" s="8">
        <v>1.1111111111111112</v>
      </c>
    </row>
    <row r="54" spans="1:17" x14ac:dyDescent="0.25">
      <c r="A54" s="7">
        <v>2010</v>
      </c>
      <c r="B54" s="7">
        <v>13</v>
      </c>
      <c r="C54" s="46">
        <v>10</v>
      </c>
      <c r="D54" s="46">
        <v>1</v>
      </c>
      <c r="E54" s="46">
        <v>58</v>
      </c>
      <c r="F54" s="7">
        <v>24</v>
      </c>
      <c r="G54" s="7">
        <v>52</v>
      </c>
      <c r="H54" s="60">
        <v>0</v>
      </c>
      <c r="I54" s="7">
        <v>32</v>
      </c>
      <c r="J54" s="7">
        <v>29</v>
      </c>
      <c r="K54" s="7">
        <v>2</v>
      </c>
      <c r="L54" s="46">
        <v>0</v>
      </c>
      <c r="M54" s="7">
        <v>3</v>
      </c>
      <c r="N54" s="7">
        <v>2</v>
      </c>
      <c r="O54" s="7">
        <v>1</v>
      </c>
      <c r="P54" s="8">
        <v>3.7241379310344827</v>
      </c>
      <c r="Q54" s="8">
        <v>1.396551724137931</v>
      </c>
    </row>
    <row r="55" spans="1:17" x14ac:dyDescent="0.25">
      <c r="A55" s="7">
        <v>2011</v>
      </c>
      <c r="B55" s="7">
        <v>11</v>
      </c>
      <c r="C55" s="46">
        <v>8</v>
      </c>
      <c r="D55" s="46">
        <v>2</v>
      </c>
      <c r="E55" s="46">
        <v>56</v>
      </c>
      <c r="F55" s="46">
        <v>37</v>
      </c>
      <c r="G55" s="7">
        <v>52</v>
      </c>
      <c r="H55" s="7">
        <v>2</v>
      </c>
      <c r="I55" s="7">
        <v>27</v>
      </c>
      <c r="J55" s="7">
        <v>26</v>
      </c>
      <c r="K55" s="7">
        <v>1</v>
      </c>
      <c r="L55" s="7">
        <v>0</v>
      </c>
      <c r="M55" s="7">
        <v>2</v>
      </c>
      <c r="N55" s="7">
        <v>4</v>
      </c>
      <c r="O55" s="7">
        <v>0</v>
      </c>
      <c r="P55" s="8">
        <v>5.9464285714285712</v>
      </c>
      <c r="Q55" s="47">
        <v>1.3928571428571428</v>
      </c>
    </row>
    <row r="56" spans="1:17" x14ac:dyDescent="0.25">
      <c r="A56" s="7">
        <v>2013</v>
      </c>
      <c r="B56" s="7">
        <v>9</v>
      </c>
      <c r="C56" s="7">
        <v>7</v>
      </c>
      <c r="D56" s="7">
        <v>0</v>
      </c>
      <c r="E56" s="20">
        <v>43.66</v>
      </c>
      <c r="F56" s="7">
        <v>47</v>
      </c>
      <c r="G56" s="7">
        <v>61</v>
      </c>
      <c r="H56" s="7">
        <v>0</v>
      </c>
      <c r="I56" s="7">
        <v>26</v>
      </c>
      <c r="J56" s="7">
        <v>20</v>
      </c>
      <c r="K56" s="7">
        <v>3</v>
      </c>
      <c r="L56" s="46">
        <v>0</v>
      </c>
      <c r="M56" s="7">
        <v>0</v>
      </c>
      <c r="N56" s="7">
        <v>6</v>
      </c>
      <c r="O56" s="7">
        <v>0</v>
      </c>
      <c r="P56" s="8">
        <v>9.6885020613834172</v>
      </c>
      <c r="Q56" s="8">
        <v>1.8552450755840588</v>
      </c>
    </row>
    <row r="57" spans="1:17" x14ac:dyDescent="0.25">
      <c r="A57" s="7">
        <v>2014</v>
      </c>
      <c r="B57" s="7">
        <v>11</v>
      </c>
      <c r="C57" s="46">
        <v>9</v>
      </c>
      <c r="D57" s="46">
        <v>1</v>
      </c>
      <c r="E57" s="7">
        <v>57</v>
      </c>
      <c r="F57" s="7">
        <v>24</v>
      </c>
      <c r="G57" s="7">
        <v>59</v>
      </c>
      <c r="H57" s="7">
        <v>2</v>
      </c>
      <c r="I57" s="7">
        <v>33</v>
      </c>
      <c r="J57" s="7">
        <v>27</v>
      </c>
      <c r="K57" s="7">
        <v>2</v>
      </c>
      <c r="L57" s="7">
        <v>0</v>
      </c>
      <c r="M57" s="46">
        <v>4</v>
      </c>
      <c r="N57" s="7">
        <v>3</v>
      </c>
      <c r="O57" s="7">
        <v>0</v>
      </c>
      <c r="P57" s="8">
        <v>3.7894736842105261</v>
      </c>
      <c r="Q57" s="8">
        <v>1.5087719298245614</v>
      </c>
    </row>
    <row r="58" spans="1:17" x14ac:dyDescent="0.25">
      <c r="A58" s="7">
        <v>2015</v>
      </c>
      <c r="B58" s="7">
        <v>14</v>
      </c>
      <c r="C58" s="46">
        <v>13</v>
      </c>
      <c r="D58" s="46">
        <v>2</v>
      </c>
      <c r="E58" s="77">
        <v>76.66</v>
      </c>
      <c r="F58" s="7">
        <v>25</v>
      </c>
      <c r="G58" s="7">
        <v>62</v>
      </c>
      <c r="H58" s="7">
        <v>2</v>
      </c>
      <c r="I58" s="7">
        <v>34</v>
      </c>
      <c r="J58" s="7">
        <v>20</v>
      </c>
      <c r="K58" s="7">
        <v>4</v>
      </c>
      <c r="L58" s="7">
        <v>0</v>
      </c>
      <c r="M58" s="46">
        <v>6</v>
      </c>
      <c r="N58" s="7">
        <v>2</v>
      </c>
      <c r="O58" s="7">
        <v>0</v>
      </c>
      <c r="P58" s="47">
        <v>2.9350378293764678</v>
      </c>
      <c r="Q58" s="62">
        <v>1.0696582311505349</v>
      </c>
    </row>
    <row r="59" spans="1:17" x14ac:dyDescent="0.25">
      <c r="A59" s="7">
        <v>2016</v>
      </c>
      <c r="B59" s="12">
        <v>14</v>
      </c>
      <c r="C59" s="46">
        <v>12</v>
      </c>
      <c r="D59" s="12">
        <v>0</v>
      </c>
      <c r="E59" s="77">
        <v>58.66</v>
      </c>
      <c r="F59" s="12">
        <v>58</v>
      </c>
      <c r="G59" s="12">
        <v>88</v>
      </c>
      <c r="H59" s="12">
        <v>6</v>
      </c>
      <c r="I59" s="12">
        <v>27</v>
      </c>
      <c r="J59" s="12">
        <v>13</v>
      </c>
      <c r="K59" s="12">
        <v>4</v>
      </c>
      <c r="L59" s="12">
        <v>0</v>
      </c>
      <c r="M59" s="12">
        <v>1</v>
      </c>
      <c r="N59" s="12">
        <v>9</v>
      </c>
      <c r="O59" s="12">
        <v>0</v>
      </c>
      <c r="P59" s="17">
        <v>8.8987384930105691</v>
      </c>
      <c r="Q59" s="8">
        <v>1.7217865666553018</v>
      </c>
    </row>
    <row r="60" spans="1:17" x14ac:dyDescent="0.25">
      <c r="A60" s="7">
        <v>2017</v>
      </c>
      <c r="B60" s="46">
        <v>14</v>
      </c>
      <c r="C60" s="12">
        <v>8</v>
      </c>
      <c r="D60" s="12">
        <v>0</v>
      </c>
      <c r="E60" s="77">
        <v>61.66</v>
      </c>
      <c r="F60" s="12">
        <v>26</v>
      </c>
      <c r="G60" s="12">
        <v>63</v>
      </c>
      <c r="H60" s="12">
        <v>4</v>
      </c>
      <c r="I60" s="12">
        <v>27</v>
      </c>
      <c r="J60" s="12">
        <v>29</v>
      </c>
      <c r="K60" s="12">
        <v>8</v>
      </c>
      <c r="L60" s="12">
        <v>5</v>
      </c>
      <c r="M60" s="46">
        <v>5</v>
      </c>
      <c r="N60" s="12">
        <v>2</v>
      </c>
      <c r="O60" s="12">
        <v>0</v>
      </c>
      <c r="P60" s="47">
        <v>3.7950048653908532</v>
      </c>
      <c r="Q60" s="47">
        <v>1.4920531949399936</v>
      </c>
    </row>
    <row r="61" spans="1:17" x14ac:dyDescent="0.25">
      <c r="A61" s="7">
        <v>2018</v>
      </c>
      <c r="B61" s="7">
        <v>14</v>
      </c>
      <c r="C61" s="46">
        <v>12</v>
      </c>
      <c r="D61" s="46">
        <v>3</v>
      </c>
      <c r="E61" s="77">
        <v>69.33</v>
      </c>
      <c r="F61" s="7">
        <v>37</v>
      </c>
      <c r="G61" s="7">
        <v>76</v>
      </c>
      <c r="H61" s="7">
        <v>4</v>
      </c>
      <c r="I61" s="7">
        <v>40</v>
      </c>
      <c r="J61" s="7">
        <v>24</v>
      </c>
      <c r="K61" s="7">
        <v>9</v>
      </c>
      <c r="L61" s="7">
        <v>5</v>
      </c>
      <c r="M61" s="7">
        <v>6</v>
      </c>
      <c r="N61" s="7">
        <v>3</v>
      </c>
      <c r="O61" s="46">
        <v>1</v>
      </c>
      <c r="P61" s="8">
        <v>4.8031155344006926</v>
      </c>
      <c r="Q61" s="47">
        <v>1.4423770373575653</v>
      </c>
    </row>
    <row r="62" spans="1:17" x14ac:dyDescent="0.25">
      <c r="A62" s="7">
        <v>2019</v>
      </c>
      <c r="B62" s="12">
        <v>9</v>
      </c>
      <c r="C62" s="12">
        <v>9</v>
      </c>
      <c r="D62" s="12">
        <v>1</v>
      </c>
      <c r="E62" s="22">
        <v>42.666666666666664</v>
      </c>
      <c r="F62" s="12">
        <v>22</v>
      </c>
      <c r="G62" s="12">
        <v>58</v>
      </c>
      <c r="H62" s="12">
        <v>3</v>
      </c>
      <c r="I62" s="12">
        <v>24</v>
      </c>
      <c r="J62" s="46">
        <v>11</v>
      </c>
      <c r="K62" s="46">
        <v>2</v>
      </c>
      <c r="L62" s="46">
        <v>1</v>
      </c>
      <c r="M62" s="12">
        <v>2</v>
      </c>
      <c r="N62" s="46">
        <v>1</v>
      </c>
      <c r="O62" s="12">
        <v>0</v>
      </c>
      <c r="P62" s="17">
        <v>4.640625</v>
      </c>
      <c r="Q62" s="17">
        <v>1.6171875</v>
      </c>
    </row>
    <row r="63" spans="1:17" x14ac:dyDescent="0.25">
      <c r="A63" s="7">
        <v>2022</v>
      </c>
      <c r="B63" s="12">
        <f>2+1</f>
        <v>3</v>
      </c>
      <c r="C63" s="12">
        <v>1</v>
      </c>
      <c r="D63" s="12">
        <v>0</v>
      </c>
      <c r="E63" s="22">
        <f>4+2.6666</f>
        <v>6.6665999999999999</v>
      </c>
      <c r="F63" s="12">
        <v>4</v>
      </c>
      <c r="G63" s="12">
        <f>3+6</f>
        <v>9</v>
      </c>
      <c r="H63" s="12">
        <v>0</v>
      </c>
      <c r="I63" s="12">
        <f>4+2</f>
        <v>6</v>
      </c>
      <c r="J63" s="12">
        <f>11</f>
        <v>11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8">
        <v>5.4000540005400053</v>
      </c>
      <c r="Q63" s="8">
        <v>3.0000300003000029</v>
      </c>
    </row>
    <row r="64" spans="1:17" x14ac:dyDescent="0.25">
      <c r="A64" s="10" t="s">
        <v>23</v>
      </c>
      <c r="B64" s="10">
        <v>147</v>
      </c>
      <c r="C64" s="69">
        <v>105</v>
      </c>
      <c r="D64" s="69">
        <v>14</v>
      </c>
      <c r="E64" s="70">
        <v>638.33333333333337</v>
      </c>
      <c r="F64" s="10">
        <v>360</v>
      </c>
      <c r="G64" s="10">
        <v>692</v>
      </c>
      <c r="H64" s="10">
        <v>28</v>
      </c>
      <c r="I64" s="10">
        <v>329</v>
      </c>
      <c r="J64" s="10">
        <v>268</v>
      </c>
      <c r="K64" s="10">
        <v>48</v>
      </c>
      <c r="L64" s="10">
        <v>11</v>
      </c>
      <c r="M64" s="68">
        <v>38</v>
      </c>
      <c r="N64" s="10">
        <v>37</v>
      </c>
      <c r="O64" s="10">
        <v>2</v>
      </c>
      <c r="P64" s="11">
        <v>5.0757180156657959</v>
      </c>
      <c r="Q64" s="11">
        <v>1.5039164490861618</v>
      </c>
    </row>
    <row r="65" spans="1:33" x14ac:dyDescent="0.25">
      <c r="A65" s="10"/>
      <c r="B65" s="12"/>
      <c r="C65" s="12"/>
      <c r="D65" s="12"/>
      <c r="E65" s="2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8"/>
      <c r="Q65" s="8"/>
    </row>
    <row r="66" spans="1:33" ht="15.75" x14ac:dyDescent="0.25">
      <c r="A66" s="9" t="s">
        <v>37</v>
      </c>
      <c r="B66" s="10" t="s">
        <v>174</v>
      </c>
      <c r="C66" s="10" t="s">
        <v>175</v>
      </c>
      <c r="D66" s="10" t="s">
        <v>176</v>
      </c>
      <c r="E66" s="21" t="s">
        <v>177</v>
      </c>
      <c r="F66" s="10" t="s">
        <v>178</v>
      </c>
      <c r="G66" s="10" t="s">
        <v>179</v>
      </c>
      <c r="H66" s="10" t="s">
        <v>180</v>
      </c>
      <c r="I66" s="10" t="s">
        <v>181</v>
      </c>
      <c r="J66" s="10" t="s">
        <v>182</v>
      </c>
      <c r="K66" s="10" t="s">
        <v>183</v>
      </c>
      <c r="L66" s="10" t="s">
        <v>184</v>
      </c>
      <c r="M66" s="10" t="s">
        <v>185</v>
      </c>
      <c r="N66" s="10" t="s">
        <v>186</v>
      </c>
      <c r="O66" s="10" t="s">
        <v>187</v>
      </c>
      <c r="P66" s="11" t="s">
        <v>188</v>
      </c>
      <c r="Q66" s="11" t="s">
        <v>189</v>
      </c>
    </row>
    <row r="67" spans="1:33" x14ac:dyDescent="0.25">
      <c r="A67" s="7">
        <v>2019</v>
      </c>
      <c r="B67" s="12">
        <v>3</v>
      </c>
      <c r="C67" s="12">
        <v>2</v>
      </c>
      <c r="D67" s="12">
        <v>1</v>
      </c>
      <c r="E67" s="22">
        <v>11.333333333333334</v>
      </c>
      <c r="F67" s="12">
        <v>8</v>
      </c>
      <c r="G67" s="12">
        <v>9</v>
      </c>
      <c r="H67" s="12">
        <v>1</v>
      </c>
      <c r="I67" s="12">
        <v>9</v>
      </c>
      <c r="J67" s="12">
        <v>6</v>
      </c>
      <c r="K67" s="12">
        <v>3</v>
      </c>
      <c r="L67" s="12">
        <v>4</v>
      </c>
      <c r="M67" s="12">
        <v>2</v>
      </c>
      <c r="N67" s="12">
        <v>1</v>
      </c>
      <c r="O67" s="12">
        <v>0</v>
      </c>
      <c r="P67" s="8">
        <v>6.3529411764705879</v>
      </c>
      <c r="Q67" s="8">
        <v>1.3235294117647058</v>
      </c>
    </row>
    <row r="68" spans="1:33" x14ac:dyDescent="0.25">
      <c r="A68" s="10" t="s">
        <v>23</v>
      </c>
      <c r="B68" s="23">
        <v>3</v>
      </c>
      <c r="C68" s="23">
        <v>2</v>
      </c>
      <c r="D68" s="23">
        <v>1</v>
      </c>
      <c r="E68" s="24">
        <v>11.333333333333334</v>
      </c>
      <c r="F68" s="23">
        <v>8</v>
      </c>
      <c r="G68" s="23">
        <v>9</v>
      </c>
      <c r="H68" s="23">
        <v>1</v>
      </c>
      <c r="I68" s="23">
        <v>9</v>
      </c>
      <c r="J68" s="23">
        <v>6</v>
      </c>
      <c r="K68" s="23">
        <v>3</v>
      </c>
      <c r="L68" s="23">
        <v>4</v>
      </c>
      <c r="M68" s="23">
        <v>2</v>
      </c>
      <c r="N68" s="23">
        <v>1</v>
      </c>
      <c r="O68" s="23">
        <v>0</v>
      </c>
      <c r="P68" s="11">
        <v>6.3529411764705879</v>
      </c>
      <c r="Q68" s="11">
        <v>1.3235294117647058</v>
      </c>
    </row>
    <row r="69" spans="1:33" x14ac:dyDescent="0.25">
      <c r="A69" s="10"/>
      <c r="B69" s="12"/>
      <c r="C69" s="12"/>
      <c r="D69" s="12"/>
      <c r="E69" s="2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8"/>
      <c r="Q69" s="8"/>
    </row>
    <row r="70" spans="1:33" ht="15.75" x14ac:dyDescent="0.25">
      <c r="A70" s="9" t="s">
        <v>194</v>
      </c>
      <c r="B70" s="10" t="s">
        <v>174</v>
      </c>
      <c r="C70" s="10" t="s">
        <v>175</v>
      </c>
      <c r="D70" s="10" t="s">
        <v>176</v>
      </c>
      <c r="E70" s="21" t="s">
        <v>177</v>
      </c>
      <c r="F70" s="10" t="s">
        <v>178</v>
      </c>
      <c r="G70" s="10" t="s">
        <v>179</v>
      </c>
      <c r="H70" s="10" t="s">
        <v>180</v>
      </c>
      <c r="I70" s="10" t="s">
        <v>181</v>
      </c>
      <c r="J70" s="10" t="s">
        <v>182</v>
      </c>
      <c r="K70" s="10" t="s">
        <v>183</v>
      </c>
      <c r="L70" s="10" t="s">
        <v>184</v>
      </c>
      <c r="M70" s="10" t="s">
        <v>185</v>
      </c>
      <c r="N70" s="10" t="s">
        <v>186</v>
      </c>
      <c r="O70" s="10" t="s">
        <v>187</v>
      </c>
      <c r="P70" s="11" t="s">
        <v>188</v>
      </c>
      <c r="Q70" s="11" t="s">
        <v>189</v>
      </c>
    </row>
    <row r="71" spans="1:33" x14ac:dyDescent="0.25">
      <c r="A71" s="7">
        <v>2013</v>
      </c>
      <c r="B71" s="7">
        <v>4</v>
      </c>
      <c r="C71" s="7">
        <v>1</v>
      </c>
      <c r="D71" s="7">
        <v>0</v>
      </c>
      <c r="E71" s="20">
        <v>11.66</v>
      </c>
      <c r="F71" s="7">
        <v>3</v>
      </c>
      <c r="G71" s="7">
        <v>19</v>
      </c>
      <c r="H71" s="7">
        <v>0</v>
      </c>
      <c r="I71" s="7">
        <v>3</v>
      </c>
      <c r="J71" s="7">
        <v>2</v>
      </c>
      <c r="K71" s="7">
        <v>1</v>
      </c>
      <c r="L71" s="7">
        <v>0</v>
      </c>
      <c r="M71" s="7">
        <v>0</v>
      </c>
      <c r="N71" s="7">
        <v>1</v>
      </c>
      <c r="O71" s="7">
        <v>0</v>
      </c>
      <c r="P71" s="8">
        <v>2.3156089193825045</v>
      </c>
      <c r="Q71" s="8">
        <v>1.8010291595197256</v>
      </c>
    </row>
    <row r="72" spans="1:33" x14ac:dyDescent="0.25">
      <c r="A72" s="10" t="s">
        <v>23</v>
      </c>
      <c r="B72" s="10">
        <v>4</v>
      </c>
      <c r="C72" s="10">
        <v>1</v>
      </c>
      <c r="D72" s="10">
        <v>0</v>
      </c>
      <c r="E72" s="21">
        <v>11.66</v>
      </c>
      <c r="F72" s="10">
        <v>3</v>
      </c>
      <c r="G72" s="10">
        <v>19</v>
      </c>
      <c r="H72" s="10">
        <v>0</v>
      </c>
      <c r="I72" s="10">
        <v>3</v>
      </c>
      <c r="J72" s="10">
        <v>2</v>
      </c>
      <c r="K72" s="10">
        <v>1</v>
      </c>
      <c r="L72" s="10">
        <v>0</v>
      </c>
      <c r="M72" s="10">
        <v>0</v>
      </c>
      <c r="N72" s="10">
        <v>1</v>
      </c>
      <c r="O72" s="10">
        <v>0</v>
      </c>
      <c r="P72" s="11">
        <v>2.3156089193825045</v>
      </c>
      <c r="Q72" s="11">
        <v>1.8010291595197256</v>
      </c>
    </row>
    <row r="73" spans="1:33" x14ac:dyDescent="0.25">
      <c r="A73" s="10"/>
      <c r="B73" s="10"/>
      <c r="C73" s="10"/>
      <c r="D73" s="10"/>
      <c r="E73" s="2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8"/>
      <c r="Q73" s="8"/>
    </row>
    <row r="74" spans="1:33" ht="15.75" x14ac:dyDescent="0.25">
      <c r="A74" s="9" t="s">
        <v>223</v>
      </c>
      <c r="B74" s="10" t="s">
        <v>174</v>
      </c>
      <c r="C74" s="10" t="s">
        <v>175</v>
      </c>
      <c r="D74" s="10" t="s">
        <v>176</v>
      </c>
      <c r="E74" s="21" t="s">
        <v>177</v>
      </c>
      <c r="F74" s="10" t="s">
        <v>178</v>
      </c>
      <c r="G74" s="10" t="s">
        <v>179</v>
      </c>
      <c r="H74" s="10" t="s">
        <v>180</v>
      </c>
      <c r="I74" s="10" t="s">
        <v>181</v>
      </c>
      <c r="J74" s="10" t="s">
        <v>182</v>
      </c>
      <c r="K74" s="10" t="s">
        <v>183</v>
      </c>
      <c r="L74" s="10" t="s">
        <v>184</v>
      </c>
      <c r="M74" s="10" t="s">
        <v>185</v>
      </c>
      <c r="N74" s="10" t="s">
        <v>186</v>
      </c>
      <c r="O74" s="10" t="s">
        <v>187</v>
      </c>
      <c r="P74" s="11" t="s">
        <v>188</v>
      </c>
      <c r="Q74" s="11" t="s">
        <v>189</v>
      </c>
    </row>
    <row r="75" spans="1:33" x14ac:dyDescent="0.25">
      <c r="A75" s="7">
        <v>2019</v>
      </c>
      <c r="B75" s="7">
        <v>5</v>
      </c>
      <c r="C75" s="7">
        <v>3</v>
      </c>
      <c r="D75" s="7">
        <v>0</v>
      </c>
      <c r="E75" s="7">
        <v>12</v>
      </c>
      <c r="F75" s="7">
        <v>13</v>
      </c>
      <c r="G75" s="7">
        <v>12</v>
      </c>
      <c r="H75" s="7">
        <v>0</v>
      </c>
      <c r="I75" s="7">
        <v>18</v>
      </c>
      <c r="J75" s="7">
        <v>16</v>
      </c>
      <c r="K75" s="7">
        <v>6</v>
      </c>
      <c r="L75" s="7">
        <v>12</v>
      </c>
      <c r="M75" s="7">
        <v>1</v>
      </c>
      <c r="N75" s="7">
        <v>2</v>
      </c>
      <c r="O75" s="7">
        <v>0</v>
      </c>
      <c r="P75" s="8">
        <v>9.75</v>
      </c>
      <c r="Q75" s="8">
        <v>2.3333333333333335</v>
      </c>
    </row>
    <row r="76" spans="1:33" x14ac:dyDescent="0.25">
      <c r="A76" s="10" t="s">
        <v>23</v>
      </c>
      <c r="B76" s="10">
        <v>5</v>
      </c>
      <c r="C76" s="10">
        <v>3</v>
      </c>
      <c r="D76" s="10">
        <v>0</v>
      </c>
      <c r="E76" s="10">
        <v>12</v>
      </c>
      <c r="F76" s="10">
        <v>13</v>
      </c>
      <c r="G76" s="10">
        <v>12</v>
      </c>
      <c r="H76" s="10">
        <v>0</v>
      </c>
      <c r="I76" s="10">
        <v>18</v>
      </c>
      <c r="J76" s="10">
        <v>16</v>
      </c>
      <c r="K76" s="10">
        <v>6</v>
      </c>
      <c r="L76" s="10">
        <v>12</v>
      </c>
      <c r="M76" s="10">
        <v>1</v>
      </c>
      <c r="N76" s="10">
        <v>2</v>
      </c>
      <c r="O76" s="10">
        <v>0</v>
      </c>
      <c r="P76" s="11">
        <v>9.75</v>
      </c>
      <c r="Q76" s="11">
        <v>2.3333333333333335</v>
      </c>
    </row>
    <row r="77" spans="1:33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  <c r="Q77" s="8"/>
    </row>
    <row r="78" spans="1:33" ht="15.75" x14ac:dyDescent="0.25">
      <c r="A78" s="9" t="s">
        <v>42</v>
      </c>
      <c r="B78" s="10" t="s">
        <v>174</v>
      </c>
      <c r="C78" s="10" t="s">
        <v>175</v>
      </c>
      <c r="D78" s="10" t="s">
        <v>176</v>
      </c>
      <c r="E78" s="21" t="s">
        <v>177</v>
      </c>
      <c r="F78" s="10" t="s">
        <v>178</v>
      </c>
      <c r="G78" s="10" t="s">
        <v>179</v>
      </c>
      <c r="H78" s="10" t="s">
        <v>180</v>
      </c>
      <c r="I78" s="10" t="s">
        <v>181</v>
      </c>
      <c r="J78" s="10" t="s">
        <v>182</v>
      </c>
      <c r="K78" s="10" t="s">
        <v>183</v>
      </c>
      <c r="L78" s="10" t="s">
        <v>184</v>
      </c>
      <c r="M78" s="10" t="s">
        <v>185</v>
      </c>
      <c r="N78" s="10" t="s">
        <v>186</v>
      </c>
      <c r="O78" s="10" t="s">
        <v>187</v>
      </c>
      <c r="P78" s="11" t="s">
        <v>188</v>
      </c>
      <c r="Q78" s="11" t="s">
        <v>189</v>
      </c>
    </row>
    <row r="79" spans="1:33" x14ac:dyDescent="0.25">
      <c r="A79" s="7">
        <v>2013</v>
      </c>
      <c r="B79" s="7">
        <v>1</v>
      </c>
      <c r="C79" s="7">
        <v>0</v>
      </c>
      <c r="D79" s="7">
        <v>0</v>
      </c>
      <c r="E79" s="7">
        <v>2</v>
      </c>
      <c r="F79" s="7">
        <v>0</v>
      </c>
      <c r="G79" s="7">
        <v>0</v>
      </c>
      <c r="H79" s="7">
        <v>0</v>
      </c>
      <c r="I79" s="7">
        <v>2</v>
      </c>
      <c r="J79" s="7">
        <v>1</v>
      </c>
      <c r="K79" s="7">
        <v>1</v>
      </c>
      <c r="L79" s="7">
        <v>0</v>
      </c>
      <c r="M79" s="7">
        <v>0</v>
      </c>
      <c r="N79" s="7">
        <v>0</v>
      </c>
      <c r="O79" s="7">
        <v>0</v>
      </c>
      <c r="P79" s="8">
        <v>0</v>
      </c>
      <c r="Q79" s="8">
        <v>0.5</v>
      </c>
    </row>
    <row r="80" spans="1:33" x14ac:dyDescent="0.25">
      <c r="A80" s="10" t="s">
        <v>23</v>
      </c>
      <c r="B80" s="10">
        <v>1</v>
      </c>
      <c r="C80" s="10">
        <v>0</v>
      </c>
      <c r="D80" s="10">
        <v>0</v>
      </c>
      <c r="E80" s="10">
        <v>2</v>
      </c>
      <c r="F80" s="10">
        <v>0</v>
      </c>
      <c r="G80" s="10">
        <v>0</v>
      </c>
      <c r="H80" s="10">
        <v>0</v>
      </c>
      <c r="I80" s="10">
        <v>2</v>
      </c>
      <c r="J80" s="10">
        <v>1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  <c r="P80" s="11">
        <v>0</v>
      </c>
      <c r="Q80" s="11">
        <v>0.5</v>
      </c>
      <c r="U80" s="33"/>
      <c r="AF80" s="31"/>
      <c r="AG80" s="31"/>
    </row>
    <row r="81" spans="1:33" x14ac:dyDescent="0.25">
      <c r="A81" s="10"/>
      <c r="B81" s="10"/>
      <c r="C81" s="10"/>
      <c r="D81" s="10"/>
      <c r="E81" s="2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8"/>
      <c r="Q81" s="8"/>
      <c r="U81" s="33"/>
      <c r="AF81" s="31"/>
      <c r="AG81" s="31"/>
    </row>
    <row r="82" spans="1:33" ht="15.75" x14ac:dyDescent="0.25">
      <c r="A82" s="9" t="s">
        <v>195</v>
      </c>
      <c r="B82" s="10" t="s">
        <v>174</v>
      </c>
      <c r="C82" s="10" t="s">
        <v>175</v>
      </c>
      <c r="D82" s="10" t="s">
        <v>176</v>
      </c>
      <c r="E82" s="21" t="s">
        <v>177</v>
      </c>
      <c r="F82" s="10" t="s">
        <v>178</v>
      </c>
      <c r="G82" s="10" t="s">
        <v>179</v>
      </c>
      <c r="H82" s="10" t="s">
        <v>180</v>
      </c>
      <c r="I82" s="10" t="s">
        <v>181</v>
      </c>
      <c r="J82" s="10" t="s">
        <v>182</v>
      </c>
      <c r="K82" s="10" t="s">
        <v>183</v>
      </c>
      <c r="L82" s="10" t="s">
        <v>184</v>
      </c>
      <c r="M82" s="10" t="s">
        <v>185</v>
      </c>
      <c r="N82" s="10" t="s">
        <v>186</v>
      </c>
      <c r="O82" s="10" t="s">
        <v>187</v>
      </c>
      <c r="P82" s="11" t="s">
        <v>188</v>
      </c>
      <c r="Q82" s="11" t="s">
        <v>189</v>
      </c>
    </row>
    <row r="83" spans="1:33" x14ac:dyDescent="0.25">
      <c r="A83" s="7">
        <v>2005</v>
      </c>
      <c r="B83" s="7">
        <v>7</v>
      </c>
      <c r="C83" s="7">
        <v>0</v>
      </c>
      <c r="D83" s="7">
        <v>0</v>
      </c>
      <c r="E83" s="20">
        <v>29.33</v>
      </c>
      <c r="F83" s="7">
        <v>25</v>
      </c>
      <c r="G83" s="7">
        <v>34</v>
      </c>
      <c r="H83" s="7">
        <v>0</v>
      </c>
      <c r="I83" s="7">
        <v>23</v>
      </c>
      <c r="J83" s="46">
        <v>13</v>
      </c>
      <c r="K83" s="7">
        <v>0</v>
      </c>
      <c r="L83" s="7">
        <v>0</v>
      </c>
      <c r="M83" s="7">
        <v>1</v>
      </c>
      <c r="N83" s="7">
        <v>4</v>
      </c>
      <c r="O83" s="46">
        <v>1</v>
      </c>
      <c r="P83" s="8">
        <v>7.6713262870780774</v>
      </c>
      <c r="Q83" s="8">
        <v>1.602454824411865</v>
      </c>
    </row>
    <row r="84" spans="1:33" x14ac:dyDescent="0.25">
      <c r="A84" s="7">
        <v>2006</v>
      </c>
      <c r="B84" s="7">
        <v>8</v>
      </c>
      <c r="C84" s="7">
        <v>0</v>
      </c>
      <c r="D84" s="7">
        <v>0</v>
      </c>
      <c r="E84" s="7">
        <v>31</v>
      </c>
      <c r="F84" s="46">
        <v>14</v>
      </c>
      <c r="G84" s="46">
        <v>27</v>
      </c>
      <c r="H84" s="7">
        <v>0</v>
      </c>
      <c r="I84" s="46">
        <v>12</v>
      </c>
      <c r="J84" s="7">
        <v>33</v>
      </c>
      <c r="K84" s="7">
        <v>0</v>
      </c>
      <c r="L84" s="7">
        <v>0</v>
      </c>
      <c r="M84" s="7">
        <v>0</v>
      </c>
      <c r="N84" s="46">
        <v>3</v>
      </c>
      <c r="O84" s="7">
        <v>0</v>
      </c>
      <c r="P84" s="47">
        <v>4.064516129032258</v>
      </c>
      <c r="Q84" s="8">
        <v>1.935483870967742</v>
      </c>
    </row>
    <row r="85" spans="1:33" x14ac:dyDescent="0.25">
      <c r="A85" s="10" t="s">
        <v>23</v>
      </c>
      <c r="B85" s="10">
        <v>15</v>
      </c>
      <c r="C85" s="10">
        <v>0</v>
      </c>
      <c r="D85" s="10">
        <v>0</v>
      </c>
      <c r="E85" s="21">
        <v>60.33</v>
      </c>
      <c r="F85" s="10">
        <v>39</v>
      </c>
      <c r="G85" s="10">
        <v>61</v>
      </c>
      <c r="H85" s="68">
        <v>0</v>
      </c>
      <c r="I85" s="10">
        <v>35</v>
      </c>
      <c r="J85" s="10">
        <v>46</v>
      </c>
      <c r="K85" s="68">
        <v>0</v>
      </c>
      <c r="L85" s="68">
        <v>0</v>
      </c>
      <c r="M85" s="10">
        <v>1</v>
      </c>
      <c r="N85" s="10">
        <v>7</v>
      </c>
      <c r="O85" s="10">
        <v>1</v>
      </c>
      <c r="P85" s="11">
        <v>5.8180009945300846</v>
      </c>
      <c r="Q85" s="11">
        <v>1.7735786507541853</v>
      </c>
    </row>
    <row r="86" spans="1:33" x14ac:dyDescent="0.25">
      <c r="A86" s="10"/>
      <c r="B86" s="10"/>
      <c r="C86" s="10"/>
      <c r="D86" s="10"/>
      <c r="E86" s="2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"/>
      <c r="Q86" s="8"/>
    </row>
    <row r="87" spans="1:33" ht="15.75" x14ac:dyDescent="0.25">
      <c r="A87" s="9" t="s">
        <v>47</v>
      </c>
      <c r="B87" s="10" t="s">
        <v>174</v>
      </c>
      <c r="C87" s="10" t="s">
        <v>175</v>
      </c>
      <c r="D87" s="10" t="s">
        <v>176</v>
      </c>
      <c r="E87" s="21" t="s">
        <v>177</v>
      </c>
      <c r="F87" s="10" t="s">
        <v>178</v>
      </c>
      <c r="G87" s="10" t="s">
        <v>179</v>
      </c>
      <c r="H87" s="10" t="s">
        <v>180</v>
      </c>
      <c r="I87" s="10" t="s">
        <v>181</v>
      </c>
      <c r="J87" s="10" t="s">
        <v>182</v>
      </c>
      <c r="K87" s="10" t="s">
        <v>183</v>
      </c>
      <c r="L87" s="10" t="s">
        <v>184</v>
      </c>
      <c r="M87" s="10" t="s">
        <v>185</v>
      </c>
      <c r="N87" s="10" t="s">
        <v>186</v>
      </c>
      <c r="O87" s="10" t="s">
        <v>187</v>
      </c>
      <c r="P87" s="11" t="s">
        <v>188</v>
      </c>
      <c r="Q87" s="11" t="s">
        <v>189</v>
      </c>
    </row>
    <row r="88" spans="1:33" x14ac:dyDescent="0.25">
      <c r="A88" s="7">
        <v>2006</v>
      </c>
      <c r="B88" s="7">
        <v>2</v>
      </c>
      <c r="C88" s="7">
        <v>0</v>
      </c>
      <c r="D88" s="7">
        <v>0</v>
      </c>
      <c r="E88" s="7">
        <v>2</v>
      </c>
      <c r="F88" s="7">
        <v>0</v>
      </c>
      <c r="G88" s="7">
        <v>0</v>
      </c>
      <c r="H88" s="7">
        <v>0</v>
      </c>
      <c r="I88" s="7">
        <v>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</v>
      </c>
      <c r="P88" s="8">
        <v>0</v>
      </c>
      <c r="Q88" s="8">
        <v>0</v>
      </c>
    </row>
    <row r="89" spans="1:33" x14ac:dyDescent="0.25">
      <c r="A89" s="7">
        <v>2007</v>
      </c>
      <c r="B89" s="7">
        <v>1</v>
      </c>
      <c r="C89" s="7">
        <v>0</v>
      </c>
      <c r="D89" s="7">
        <v>0</v>
      </c>
      <c r="E89" s="7">
        <v>1</v>
      </c>
      <c r="F89" s="7">
        <v>0</v>
      </c>
      <c r="G89" s="7">
        <v>1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8">
        <v>0</v>
      </c>
      <c r="Q89" s="8">
        <v>1</v>
      </c>
    </row>
    <row r="90" spans="1:33" x14ac:dyDescent="0.25">
      <c r="A90" s="10" t="s">
        <v>23</v>
      </c>
      <c r="B90" s="10">
        <v>3</v>
      </c>
      <c r="C90" s="10">
        <v>0</v>
      </c>
      <c r="D90" s="10">
        <v>0</v>
      </c>
      <c r="E90" s="10">
        <v>3</v>
      </c>
      <c r="F90" s="10">
        <v>0</v>
      </c>
      <c r="G90" s="10">
        <v>1</v>
      </c>
      <c r="H90" s="10">
        <v>0</v>
      </c>
      <c r="I90" s="10">
        <v>3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1</v>
      </c>
      <c r="P90" s="11">
        <v>0</v>
      </c>
      <c r="Q90" s="11">
        <v>0.33333333333333331</v>
      </c>
    </row>
    <row r="91" spans="1:3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8"/>
      <c r="Q91" s="8"/>
    </row>
    <row r="92" spans="1:33" ht="15.75" x14ac:dyDescent="0.25">
      <c r="A92" s="28" t="s">
        <v>237</v>
      </c>
      <c r="B92" s="10" t="s">
        <v>174</v>
      </c>
      <c r="C92" s="10" t="s">
        <v>175</v>
      </c>
      <c r="D92" s="10" t="s">
        <v>176</v>
      </c>
      <c r="E92" s="10" t="s">
        <v>177</v>
      </c>
      <c r="F92" s="10" t="s">
        <v>178</v>
      </c>
      <c r="G92" s="10" t="s">
        <v>179</v>
      </c>
      <c r="H92" s="10" t="s">
        <v>180</v>
      </c>
      <c r="I92" s="10" t="s">
        <v>181</v>
      </c>
      <c r="J92" s="10" t="s">
        <v>182</v>
      </c>
      <c r="K92" s="10" t="s">
        <v>183</v>
      </c>
      <c r="L92" s="10" t="s">
        <v>184</v>
      </c>
      <c r="M92" s="10" t="s">
        <v>185</v>
      </c>
      <c r="N92" s="10" t="s">
        <v>186</v>
      </c>
      <c r="O92" s="10" t="s">
        <v>187</v>
      </c>
      <c r="P92" s="11" t="s">
        <v>188</v>
      </c>
      <c r="Q92" s="11" t="s">
        <v>189</v>
      </c>
    </row>
    <row r="93" spans="1:33" x14ac:dyDescent="0.25">
      <c r="A93" s="10">
        <v>2023</v>
      </c>
      <c r="B93" s="7">
        <v>7</v>
      </c>
      <c r="C93" s="7">
        <v>1</v>
      </c>
      <c r="D93" s="7">
        <v>0</v>
      </c>
      <c r="E93" s="20">
        <v>12.666666666666666</v>
      </c>
      <c r="F93" s="7">
        <v>10</v>
      </c>
      <c r="G93" s="7">
        <v>12</v>
      </c>
      <c r="H93" s="7">
        <v>0</v>
      </c>
      <c r="I93" s="7">
        <v>7</v>
      </c>
      <c r="J93" s="7">
        <v>5</v>
      </c>
      <c r="K93" s="7">
        <v>1</v>
      </c>
      <c r="L93" s="7">
        <v>2</v>
      </c>
      <c r="M93" s="7">
        <v>3</v>
      </c>
      <c r="N93" s="7">
        <v>0</v>
      </c>
      <c r="O93" s="7">
        <v>0</v>
      </c>
      <c r="P93" s="8">
        <v>7.1052631578947372</v>
      </c>
      <c r="Q93" s="8">
        <v>1.3421052631578947</v>
      </c>
    </row>
    <row r="94" spans="1:33" x14ac:dyDescent="0.25">
      <c r="A94" s="10" t="s">
        <v>23</v>
      </c>
      <c r="B94" s="7">
        <v>7</v>
      </c>
      <c r="C94" s="7">
        <v>1</v>
      </c>
      <c r="D94" s="7">
        <v>0</v>
      </c>
      <c r="E94" s="20">
        <v>12.666666666666666</v>
      </c>
      <c r="F94" s="7">
        <v>10</v>
      </c>
      <c r="G94" s="7">
        <v>12</v>
      </c>
      <c r="H94" s="7">
        <v>0</v>
      </c>
      <c r="I94" s="7">
        <v>7</v>
      </c>
      <c r="J94" s="7">
        <v>5</v>
      </c>
      <c r="K94" s="7">
        <v>1</v>
      </c>
      <c r="L94" s="7">
        <v>2</v>
      </c>
      <c r="M94" s="7">
        <v>3</v>
      </c>
      <c r="N94" s="7">
        <v>0</v>
      </c>
      <c r="O94" s="7">
        <v>0</v>
      </c>
      <c r="P94" s="11">
        <v>7.1052631578947372</v>
      </c>
      <c r="Q94" s="11">
        <v>1.3421052631578947</v>
      </c>
    </row>
    <row r="95" spans="1:33" x14ac:dyDescent="0.25">
      <c r="A95" s="10"/>
      <c r="B95" s="10"/>
      <c r="C95" s="10"/>
      <c r="D95" s="10"/>
      <c r="E95" s="2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8"/>
      <c r="Q95" s="8"/>
    </row>
    <row r="96" spans="1:33" ht="15.75" x14ac:dyDescent="0.25">
      <c r="A96" s="9" t="s">
        <v>49</v>
      </c>
      <c r="B96" s="10" t="s">
        <v>174</v>
      </c>
      <c r="C96" s="10" t="s">
        <v>175</v>
      </c>
      <c r="D96" s="10" t="s">
        <v>176</v>
      </c>
      <c r="E96" s="21" t="s">
        <v>177</v>
      </c>
      <c r="F96" s="10" t="s">
        <v>178</v>
      </c>
      <c r="G96" s="10" t="s">
        <v>179</v>
      </c>
      <c r="H96" s="10" t="s">
        <v>180</v>
      </c>
      <c r="I96" s="10" t="s">
        <v>181</v>
      </c>
      <c r="J96" s="10" t="s">
        <v>182</v>
      </c>
      <c r="K96" s="10" t="s">
        <v>183</v>
      </c>
      <c r="L96" s="10" t="s">
        <v>184</v>
      </c>
      <c r="M96" s="10" t="s">
        <v>185</v>
      </c>
      <c r="N96" s="10" t="s">
        <v>186</v>
      </c>
      <c r="O96" s="10" t="s">
        <v>187</v>
      </c>
      <c r="P96" s="11" t="s">
        <v>188</v>
      </c>
      <c r="Q96" s="11" t="s">
        <v>189</v>
      </c>
    </row>
    <row r="97" spans="1:21" x14ac:dyDescent="0.25">
      <c r="A97" s="7">
        <v>2012</v>
      </c>
      <c r="B97" s="7">
        <v>9</v>
      </c>
      <c r="C97" s="7">
        <v>0</v>
      </c>
      <c r="D97" s="7">
        <v>0</v>
      </c>
      <c r="E97" s="20">
        <v>15.33</v>
      </c>
      <c r="F97" s="7">
        <v>7</v>
      </c>
      <c r="G97" s="7">
        <v>10</v>
      </c>
      <c r="H97" s="7">
        <v>0</v>
      </c>
      <c r="I97" s="7">
        <v>13</v>
      </c>
      <c r="J97" s="7">
        <v>8</v>
      </c>
      <c r="K97" s="7">
        <v>3</v>
      </c>
      <c r="L97" s="7">
        <v>2</v>
      </c>
      <c r="M97" s="7">
        <v>2</v>
      </c>
      <c r="N97" s="7">
        <v>1</v>
      </c>
      <c r="O97" s="7">
        <v>5</v>
      </c>
      <c r="P97" s="8">
        <v>4.10958904109589</v>
      </c>
      <c r="Q97" s="8">
        <v>1.1741682974559686</v>
      </c>
      <c r="U97" s="34"/>
    </row>
    <row r="98" spans="1:21" x14ac:dyDescent="0.25">
      <c r="A98" s="7">
        <v>2013</v>
      </c>
      <c r="B98" s="7">
        <v>1</v>
      </c>
      <c r="C98" s="7">
        <v>0</v>
      </c>
      <c r="D98" s="7">
        <v>0</v>
      </c>
      <c r="E98" s="20">
        <v>2.66</v>
      </c>
      <c r="F98" s="7">
        <v>1</v>
      </c>
      <c r="G98" s="7">
        <v>0</v>
      </c>
      <c r="H98" s="7">
        <v>0</v>
      </c>
      <c r="I98" s="7">
        <v>2</v>
      </c>
      <c r="J98" s="7">
        <v>0</v>
      </c>
      <c r="K98" s="7">
        <v>1</v>
      </c>
      <c r="L98" s="7">
        <v>1</v>
      </c>
      <c r="M98" s="7">
        <v>0</v>
      </c>
      <c r="N98" s="7">
        <v>0</v>
      </c>
      <c r="O98" s="7">
        <v>0</v>
      </c>
      <c r="P98" s="8">
        <v>3.3834586466165413</v>
      </c>
      <c r="Q98" s="8">
        <v>0</v>
      </c>
    </row>
    <row r="99" spans="1:21" x14ac:dyDescent="0.25">
      <c r="A99" s="10" t="s">
        <v>23</v>
      </c>
      <c r="B99" s="10">
        <v>10</v>
      </c>
      <c r="C99" s="10">
        <v>0</v>
      </c>
      <c r="D99" s="10">
        <v>0</v>
      </c>
      <c r="E99" s="10">
        <v>17.990000000000002</v>
      </c>
      <c r="F99" s="10">
        <v>8</v>
      </c>
      <c r="G99" s="10">
        <v>10</v>
      </c>
      <c r="H99" s="10">
        <v>0</v>
      </c>
      <c r="I99" s="10">
        <v>15</v>
      </c>
      <c r="J99" s="10">
        <v>8</v>
      </c>
      <c r="K99" s="10">
        <v>4</v>
      </c>
      <c r="L99" s="10">
        <v>3</v>
      </c>
      <c r="M99" s="10">
        <v>2</v>
      </c>
      <c r="N99" s="10">
        <v>1</v>
      </c>
      <c r="O99" s="10">
        <v>5</v>
      </c>
      <c r="P99" s="11">
        <v>4.0022234574763758</v>
      </c>
      <c r="Q99" s="11">
        <v>1.0005558643690939</v>
      </c>
    </row>
    <row r="100" spans="1:21" x14ac:dyDescent="0.25">
      <c r="A100" s="10"/>
      <c r="B100" s="10"/>
      <c r="C100" s="10"/>
      <c r="D100" s="10"/>
      <c r="E100" s="2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8"/>
      <c r="Q100" s="8"/>
    </row>
    <row r="101" spans="1:21" ht="15.75" x14ac:dyDescent="0.25">
      <c r="A101" s="9" t="s">
        <v>53</v>
      </c>
      <c r="B101" s="10" t="s">
        <v>174</v>
      </c>
      <c r="C101" s="10" t="s">
        <v>175</v>
      </c>
      <c r="D101" s="10" t="s">
        <v>176</v>
      </c>
      <c r="E101" s="21" t="s">
        <v>177</v>
      </c>
      <c r="F101" s="10" t="s">
        <v>178</v>
      </c>
      <c r="G101" s="10" t="s">
        <v>179</v>
      </c>
      <c r="H101" s="10" t="s">
        <v>180</v>
      </c>
      <c r="I101" s="10" t="s">
        <v>181</v>
      </c>
      <c r="J101" s="10" t="s">
        <v>182</v>
      </c>
      <c r="K101" s="10" t="s">
        <v>183</v>
      </c>
      <c r="L101" s="10" t="s">
        <v>184</v>
      </c>
      <c r="M101" s="10" t="s">
        <v>185</v>
      </c>
      <c r="N101" s="10" t="s">
        <v>186</v>
      </c>
      <c r="O101" s="10" t="s">
        <v>187</v>
      </c>
      <c r="P101" s="11" t="s">
        <v>188</v>
      </c>
      <c r="Q101" s="11" t="s">
        <v>189</v>
      </c>
    </row>
    <row r="102" spans="1:21" x14ac:dyDescent="0.25">
      <c r="A102" s="7">
        <v>2006</v>
      </c>
      <c r="B102" s="7">
        <v>4</v>
      </c>
      <c r="C102" s="7">
        <v>0</v>
      </c>
      <c r="D102" s="7">
        <v>0</v>
      </c>
      <c r="E102" s="7">
        <v>7</v>
      </c>
      <c r="F102" s="7">
        <v>3</v>
      </c>
      <c r="G102" s="7">
        <v>5</v>
      </c>
      <c r="H102" s="7">
        <v>0</v>
      </c>
      <c r="I102" s="7">
        <v>11</v>
      </c>
      <c r="J102" s="7">
        <v>13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8">
        <v>3.8571428571428572</v>
      </c>
      <c r="Q102" s="8">
        <v>2.5714285714285716</v>
      </c>
    </row>
    <row r="103" spans="1:21" x14ac:dyDescent="0.25">
      <c r="A103" s="10" t="s">
        <v>23</v>
      </c>
      <c r="B103" s="10">
        <v>4</v>
      </c>
      <c r="C103" s="10">
        <v>0</v>
      </c>
      <c r="D103" s="10">
        <v>0</v>
      </c>
      <c r="E103" s="10">
        <v>7</v>
      </c>
      <c r="F103" s="10">
        <v>3</v>
      </c>
      <c r="G103" s="10">
        <v>5</v>
      </c>
      <c r="H103" s="10">
        <v>0</v>
      </c>
      <c r="I103" s="10">
        <v>11</v>
      </c>
      <c r="J103" s="10">
        <v>13</v>
      </c>
      <c r="K103" s="10">
        <v>0</v>
      </c>
      <c r="L103" s="10">
        <v>0</v>
      </c>
      <c r="M103" s="10">
        <v>0</v>
      </c>
      <c r="N103" s="10">
        <v>1</v>
      </c>
      <c r="O103" s="10">
        <v>0</v>
      </c>
      <c r="P103" s="11">
        <v>3.8571428571428572</v>
      </c>
      <c r="Q103" s="11">
        <v>2.5714285714285716</v>
      </c>
    </row>
    <row r="104" spans="1:21" x14ac:dyDescent="0.25">
      <c r="A104" s="10"/>
      <c r="B104" s="10"/>
      <c r="C104" s="10"/>
      <c r="D104" s="10"/>
      <c r="E104" s="2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8"/>
      <c r="Q104" s="8"/>
    </row>
    <row r="105" spans="1:21" ht="15.75" x14ac:dyDescent="0.25">
      <c r="A105" s="9" t="s">
        <v>54</v>
      </c>
      <c r="B105" s="10" t="s">
        <v>174</v>
      </c>
      <c r="C105" s="10" t="s">
        <v>175</v>
      </c>
      <c r="D105" s="10" t="s">
        <v>176</v>
      </c>
      <c r="E105" s="21" t="s">
        <v>177</v>
      </c>
      <c r="F105" s="10" t="s">
        <v>178</v>
      </c>
      <c r="G105" s="10" t="s">
        <v>179</v>
      </c>
      <c r="H105" s="10" t="s">
        <v>180</v>
      </c>
      <c r="I105" s="10" t="s">
        <v>181</v>
      </c>
      <c r="J105" s="10" t="s">
        <v>182</v>
      </c>
      <c r="K105" s="10" t="s">
        <v>183</v>
      </c>
      <c r="L105" s="10" t="s">
        <v>184</v>
      </c>
      <c r="M105" s="10" t="s">
        <v>185</v>
      </c>
      <c r="N105" s="10" t="s">
        <v>186</v>
      </c>
      <c r="O105" s="10" t="s">
        <v>187</v>
      </c>
      <c r="P105" s="11" t="s">
        <v>188</v>
      </c>
      <c r="Q105" s="11" t="s">
        <v>189</v>
      </c>
    </row>
    <row r="106" spans="1:21" x14ac:dyDescent="0.25">
      <c r="A106" s="7">
        <v>2007</v>
      </c>
      <c r="B106" s="7">
        <v>2</v>
      </c>
      <c r="C106" s="7">
        <v>2</v>
      </c>
      <c r="D106" s="7">
        <v>2</v>
      </c>
      <c r="E106" s="7">
        <v>12</v>
      </c>
      <c r="F106" s="7">
        <v>1</v>
      </c>
      <c r="G106" s="7">
        <v>3</v>
      </c>
      <c r="H106" s="7">
        <v>0</v>
      </c>
      <c r="I106" s="7">
        <v>12</v>
      </c>
      <c r="J106" s="7">
        <v>4</v>
      </c>
      <c r="K106" s="7">
        <v>1</v>
      </c>
      <c r="L106" s="7">
        <v>0</v>
      </c>
      <c r="M106" s="7">
        <v>2</v>
      </c>
      <c r="N106" s="7">
        <v>0</v>
      </c>
      <c r="O106" s="7">
        <v>0</v>
      </c>
      <c r="P106" s="8">
        <v>0.75</v>
      </c>
      <c r="Q106" s="8">
        <v>0.58333333333333337</v>
      </c>
    </row>
    <row r="107" spans="1:21" x14ac:dyDescent="0.25">
      <c r="A107" s="7">
        <v>2009</v>
      </c>
      <c r="B107" s="7">
        <v>3</v>
      </c>
      <c r="C107" s="7">
        <v>2</v>
      </c>
      <c r="D107" s="7">
        <v>0</v>
      </c>
      <c r="E107" s="7">
        <v>11</v>
      </c>
      <c r="F107" s="7">
        <v>0</v>
      </c>
      <c r="G107" s="7">
        <v>5</v>
      </c>
      <c r="H107" s="7">
        <v>0</v>
      </c>
      <c r="I107" s="7">
        <v>12</v>
      </c>
      <c r="J107" s="7">
        <v>5</v>
      </c>
      <c r="K107" s="7">
        <v>1</v>
      </c>
      <c r="L107" s="7">
        <v>0</v>
      </c>
      <c r="M107" s="7">
        <v>1</v>
      </c>
      <c r="N107" s="7">
        <v>0</v>
      </c>
      <c r="O107" s="7">
        <v>1</v>
      </c>
      <c r="P107" s="8">
        <v>0</v>
      </c>
      <c r="Q107" s="8">
        <v>0.90909090909090906</v>
      </c>
    </row>
    <row r="108" spans="1:21" x14ac:dyDescent="0.25">
      <c r="A108" s="7">
        <v>2010</v>
      </c>
      <c r="B108" s="7">
        <v>5</v>
      </c>
      <c r="C108" s="7">
        <v>3</v>
      </c>
      <c r="D108" s="7">
        <v>1</v>
      </c>
      <c r="E108" s="7">
        <v>20</v>
      </c>
      <c r="F108" s="7">
        <v>12</v>
      </c>
      <c r="G108" s="7">
        <v>14</v>
      </c>
      <c r="H108" s="7">
        <v>1</v>
      </c>
      <c r="I108" s="7">
        <v>14</v>
      </c>
      <c r="J108" s="7">
        <v>12</v>
      </c>
      <c r="K108" s="7">
        <v>0</v>
      </c>
      <c r="L108" s="7">
        <v>0</v>
      </c>
      <c r="M108" s="7">
        <v>1</v>
      </c>
      <c r="N108" s="7">
        <v>2</v>
      </c>
      <c r="O108" s="7">
        <v>0</v>
      </c>
      <c r="P108" s="8">
        <v>5.4</v>
      </c>
      <c r="Q108" s="8">
        <v>1.3</v>
      </c>
    </row>
    <row r="109" spans="1:21" x14ac:dyDescent="0.25">
      <c r="A109" s="7">
        <v>2011</v>
      </c>
      <c r="B109" s="7">
        <v>3</v>
      </c>
      <c r="C109" s="7">
        <v>2</v>
      </c>
      <c r="D109" s="7">
        <v>1</v>
      </c>
      <c r="E109" s="7">
        <v>12</v>
      </c>
      <c r="F109" s="7">
        <v>6</v>
      </c>
      <c r="G109" s="7">
        <v>11</v>
      </c>
      <c r="H109" s="7">
        <v>0</v>
      </c>
      <c r="I109" s="7">
        <v>11</v>
      </c>
      <c r="J109" s="7">
        <v>0</v>
      </c>
      <c r="K109" s="7">
        <v>0</v>
      </c>
      <c r="L109" s="7">
        <v>0</v>
      </c>
      <c r="M109" s="7">
        <v>1</v>
      </c>
      <c r="N109" s="7">
        <v>1</v>
      </c>
      <c r="O109" s="7">
        <v>1</v>
      </c>
      <c r="P109" s="8">
        <v>4.5</v>
      </c>
      <c r="Q109" s="8">
        <v>0.91666666666666663</v>
      </c>
    </row>
    <row r="110" spans="1:21" x14ac:dyDescent="0.25">
      <c r="A110" s="7">
        <v>2012</v>
      </c>
      <c r="B110" s="7">
        <v>1</v>
      </c>
      <c r="C110" s="7">
        <v>0</v>
      </c>
      <c r="D110" s="7">
        <v>0</v>
      </c>
      <c r="E110" s="20">
        <v>1.66</v>
      </c>
      <c r="F110" s="7">
        <v>0</v>
      </c>
      <c r="G110" s="7">
        <v>0</v>
      </c>
      <c r="H110" s="7">
        <v>0</v>
      </c>
      <c r="I110" s="7">
        <v>3</v>
      </c>
      <c r="J110" s="7">
        <v>0</v>
      </c>
      <c r="K110" s="7">
        <v>0</v>
      </c>
      <c r="L110" s="7">
        <v>0</v>
      </c>
      <c r="M110" s="7">
        <v>1</v>
      </c>
      <c r="N110" s="7">
        <v>0</v>
      </c>
      <c r="O110" s="7">
        <v>0</v>
      </c>
      <c r="P110" s="8">
        <v>0</v>
      </c>
      <c r="Q110" s="8">
        <v>0</v>
      </c>
    </row>
    <row r="111" spans="1:21" x14ac:dyDescent="0.25">
      <c r="A111" s="10" t="s">
        <v>23</v>
      </c>
      <c r="B111" s="10">
        <v>14</v>
      </c>
      <c r="C111" s="10">
        <v>9</v>
      </c>
      <c r="D111" s="10">
        <v>4</v>
      </c>
      <c r="E111" s="21">
        <v>56.66</v>
      </c>
      <c r="F111" s="68">
        <v>19</v>
      </c>
      <c r="G111" s="68">
        <v>33</v>
      </c>
      <c r="H111" s="10">
        <v>1</v>
      </c>
      <c r="I111" s="10">
        <v>52</v>
      </c>
      <c r="J111" s="68">
        <v>21</v>
      </c>
      <c r="K111" s="10">
        <v>2</v>
      </c>
      <c r="L111" s="68">
        <v>0</v>
      </c>
      <c r="M111" s="10">
        <v>6</v>
      </c>
      <c r="N111" s="68">
        <v>3</v>
      </c>
      <c r="O111" s="10">
        <v>2</v>
      </c>
      <c r="P111" s="73">
        <v>3.0180021178962231</v>
      </c>
      <c r="Q111" s="73">
        <v>0.95305330038828107</v>
      </c>
    </row>
    <row r="112" spans="1:21" x14ac:dyDescent="0.25">
      <c r="A112" s="10"/>
      <c r="B112" s="10"/>
      <c r="C112" s="10"/>
      <c r="D112" s="10"/>
      <c r="E112" s="2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8"/>
      <c r="Q112" s="8"/>
    </row>
    <row r="113" spans="1:18" ht="15.75" x14ac:dyDescent="0.25">
      <c r="A113" s="9" t="s">
        <v>55</v>
      </c>
      <c r="B113" s="10" t="s">
        <v>174</v>
      </c>
      <c r="C113" s="10" t="s">
        <v>175</v>
      </c>
      <c r="D113" s="10" t="s">
        <v>176</v>
      </c>
      <c r="E113" s="21" t="s">
        <v>177</v>
      </c>
      <c r="F113" s="10" t="s">
        <v>178</v>
      </c>
      <c r="G113" s="10" t="s">
        <v>179</v>
      </c>
      <c r="H113" s="10" t="s">
        <v>180</v>
      </c>
      <c r="I113" s="10" t="s">
        <v>181</v>
      </c>
      <c r="J113" s="10" t="s">
        <v>182</v>
      </c>
      <c r="K113" s="10" t="s">
        <v>183</v>
      </c>
      <c r="L113" s="10" t="s">
        <v>184</v>
      </c>
      <c r="M113" s="10" t="s">
        <v>185</v>
      </c>
      <c r="N113" s="10" t="s">
        <v>186</v>
      </c>
      <c r="O113" s="10" t="s">
        <v>187</v>
      </c>
      <c r="P113" s="11" t="s">
        <v>188</v>
      </c>
      <c r="Q113" s="11" t="s">
        <v>189</v>
      </c>
    </row>
    <row r="114" spans="1:18" x14ac:dyDescent="0.25">
      <c r="A114" s="7">
        <v>2013</v>
      </c>
      <c r="B114" s="7">
        <v>1</v>
      </c>
      <c r="C114" s="7">
        <v>1</v>
      </c>
      <c r="D114" s="7">
        <v>0</v>
      </c>
      <c r="E114" s="7">
        <v>3</v>
      </c>
      <c r="F114" s="7">
        <v>3</v>
      </c>
      <c r="G114" s="7">
        <v>5</v>
      </c>
      <c r="H114" s="7">
        <v>0</v>
      </c>
      <c r="I114" s="7">
        <v>0</v>
      </c>
      <c r="J114" s="7">
        <v>4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8">
        <v>9</v>
      </c>
      <c r="Q114" s="8">
        <v>3</v>
      </c>
    </row>
    <row r="115" spans="1:18" x14ac:dyDescent="0.25">
      <c r="A115" s="7">
        <v>2015</v>
      </c>
      <c r="B115" s="7">
        <v>1</v>
      </c>
      <c r="C115" s="7">
        <v>0</v>
      </c>
      <c r="D115" s="7">
        <v>0</v>
      </c>
      <c r="E115" s="7">
        <v>1</v>
      </c>
      <c r="F115" s="7">
        <v>4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8">
        <v>36</v>
      </c>
      <c r="Q115" s="8">
        <v>3</v>
      </c>
    </row>
    <row r="116" spans="1:18" x14ac:dyDescent="0.25">
      <c r="A116" s="7">
        <v>2016</v>
      </c>
      <c r="B116" s="7">
        <v>1</v>
      </c>
      <c r="C116" s="7">
        <v>0</v>
      </c>
      <c r="D116" s="7">
        <v>0</v>
      </c>
      <c r="E116" s="20">
        <v>2.33</v>
      </c>
      <c r="F116" s="7">
        <v>1</v>
      </c>
      <c r="G116" s="7">
        <v>2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8">
        <v>3.8626609442060085</v>
      </c>
      <c r="Q116" s="8">
        <v>0.85836909871244638</v>
      </c>
    </row>
    <row r="117" spans="1:18" x14ac:dyDescent="0.25">
      <c r="A117" s="7">
        <v>2017</v>
      </c>
      <c r="B117" s="12">
        <v>2</v>
      </c>
      <c r="C117" s="12">
        <v>1</v>
      </c>
      <c r="D117" s="12">
        <v>0</v>
      </c>
      <c r="E117" s="22">
        <v>8.33</v>
      </c>
      <c r="F117" s="12">
        <v>12</v>
      </c>
      <c r="G117" s="12">
        <v>20</v>
      </c>
      <c r="H117" s="12">
        <v>2</v>
      </c>
      <c r="I117" s="12">
        <v>4</v>
      </c>
      <c r="J117" s="12">
        <v>2</v>
      </c>
      <c r="K117" s="12">
        <v>1</v>
      </c>
      <c r="L117" s="12">
        <v>0</v>
      </c>
      <c r="M117" s="12">
        <v>1</v>
      </c>
      <c r="N117" s="12">
        <v>0</v>
      </c>
      <c r="O117" s="12">
        <v>0</v>
      </c>
      <c r="P117" s="17">
        <v>12.965186074429772</v>
      </c>
      <c r="Q117" s="17">
        <v>2.6410564225690276</v>
      </c>
    </row>
    <row r="118" spans="1:18" x14ac:dyDescent="0.25">
      <c r="A118" s="7">
        <v>2018</v>
      </c>
      <c r="B118" s="7">
        <v>8</v>
      </c>
      <c r="C118" s="7">
        <v>4</v>
      </c>
      <c r="D118" s="7">
        <v>0</v>
      </c>
      <c r="E118" s="20">
        <v>25.33</v>
      </c>
      <c r="F118" s="7">
        <v>15</v>
      </c>
      <c r="G118" s="7">
        <v>28</v>
      </c>
      <c r="H118" s="7">
        <v>2</v>
      </c>
      <c r="I118" s="7">
        <v>8</v>
      </c>
      <c r="J118" s="46">
        <v>13</v>
      </c>
      <c r="K118" s="46">
        <v>0</v>
      </c>
      <c r="L118" s="7">
        <v>2</v>
      </c>
      <c r="M118" s="7">
        <v>0</v>
      </c>
      <c r="N118" s="7">
        <v>2</v>
      </c>
      <c r="O118" s="7">
        <v>0</v>
      </c>
      <c r="P118" s="8">
        <v>5.329648637978682</v>
      </c>
      <c r="Q118" s="8">
        <v>1.6186340307935256</v>
      </c>
    </row>
    <row r="119" spans="1:18" x14ac:dyDescent="0.25">
      <c r="A119" s="7">
        <v>2019</v>
      </c>
      <c r="B119" s="12">
        <v>11</v>
      </c>
      <c r="C119" s="12">
        <v>6</v>
      </c>
      <c r="D119" s="12">
        <v>2</v>
      </c>
      <c r="E119" s="22">
        <v>42</v>
      </c>
      <c r="F119" s="12">
        <v>21</v>
      </c>
      <c r="G119" s="46">
        <v>52</v>
      </c>
      <c r="H119" s="12">
        <v>3</v>
      </c>
      <c r="I119" s="12">
        <v>24</v>
      </c>
      <c r="J119" s="12">
        <v>13</v>
      </c>
      <c r="K119" s="12">
        <v>3</v>
      </c>
      <c r="L119" s="46">
        <v>1</v>
      </c>
      <c r="M119" s="12">
        <v>2</v>
      </c>
      <c r="N119" s="12">
        <v>2</v>
      </c>
      <c r="O119" s="12">
        <v>0</v>
      </c>
      <c r="P119" s="17">
        <v>4.5</v>
      </c>
      <c r="Q119" s="17">
        <v>1.5476190476190477</v>
      </c>
    </row>
    <row r="120" spans="1:18" x14ac:dyDescent="0.25">
      <c r="A120" s="10" t="s">
        <v>23</v>
      </c>
      <c r="B120" s="10">
        <v>24</v>
      </c>
      <c r="C120" s="10">
        <v>12</v>
      </c>
      <c r="D120" s="10">
        <v>2</v>
      </c>
      <c r="E120" s="10">
        <v>82</v>
      </c>
      <c r="F120" s="10">
        <v>56</v>
      </c>
      <c r="G120" s="10">
        <v>107</v>
      </c>
      <c r="H120" s="10">
        <v>7</v>
      </c>
      <c r="I120" s="10">
        <v>37</v>
      </c>
      <c r="J120" s="10">
        <v>35</v>
      </c>
      <c r="K120" s="10">
        <v>4</v>
      </c>
      <c r="L120" s="10">
        <v>3</v>
      </c>
      <c r="M120" s="10">
        <v>3</v>
      </c>
      <c r="N120" s="10">
        <v>4</v>
      </c>
      <c r="O120" s="10">
        <v>0</v>
      </c>
      <c r="P120" s="11">
        <v>6.1463414634146343</v>
      </c>
      <c r="Q120" s="11">
        <v>1.7317073170731707</v>
      </c>
    </row>
    <row r="121" spans="1:18" x14ac:dyDescent="0.25">
      <c r="A121" s="10"/>
      <c r="B121" s="7"/>
      <c r="C121" s="7"/>
      <c r="D121" s="7"/>
      <c r="E121" s="20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8"/>
      <c r="Q121" s="8"/>
      <c r="R121"/>
    </row>
    <row r="122" spans="1:18" ht="15.75" x14ac:dyDescent="0.25">
      <c r="A122" s="9" t="s">
        <v>56</v>
      </c>
      <c r="B122" s="10" t="s">
        <v>174</v>
      </c>
      <c r="C122" s="10" t="s">
        <v>175</v>
      </c>
      <c r="D122" s="10" t="s">
        <v>176</v>
      </c>
      <c r="E122" s="21" t="s">
        <v>177</v>
      </c>
      <c r="F122" s="10" t="s">
        <v>178</v>
      </c>
      <c r="G122" s="10" t="s">
        <v>179</v>
      </c>
      <c r="H122" s="10" t="s">
        <v>180</v>
      </c>
      <c r="I122" s="10" t="s">
        <v>181</v>
      </c>
      <c r="J122" s="10" t="s">
        <v>182</v>
      </c>
      <c r="K122" s="10" t="s">
        <v>183</v>
      </c>
      <c r="L122" s="10" t="s">
        <v>184</v>
      </c>
      <c r="M122" s="10" t="s">
        <v>185</v>
      </c>
      <c r="N122" s="10" t="s">
        <v>186</v>
      </c>
      <c r="O122" s="10" t="s">
        <v>187</v>
      </c>
      <c r="P122" s="11" t="s">
        <v>188</v>
      </c>
      <c r="Q122" s="11" t="s">
        <v>189</v>
      </c>
    </row>
    <row r="123" spans="1:18" x14ac:dyDescent="0.25">
      <c r="A123" s="7">
        <v>2018</v>
      </c>
      <c r="B123" s="7">
        <v>1</v>
      </c>
      <c r="C123" s="7">
        <v>0</v>
      </c>
      <c r="D123" s="7">
        <v>0</v>
      </c>
      <c r="E123" s="20">
        <v>0.33</v>
      </c>
      <c r="F123" s="7">
        <v>0</v>
      </c>
      <c r="G123" s="7">
        <v>0</v>
      </c>
      <c r="H123" s="7">
        <v>0</v>
      </c>
      <c r="I123" s="7">
        <v>0</v>
      </c>
      <c r="J123" s="7">
        <v>1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8">
        <v>0</v>
      </c>
      <c r="Q123" s="8">
        <v>3.0303030303030303</v>
      </c>
    </row>
    <row r="124" spans="1:18" x14ac:dyDescent="0.25">
      <c r="A124" s="10" t="s">
        <v>23</v>
      </c>
      <c r="B124" s="10">
        <v>1</v>
      </c>
      <c r="C124" s="10">
        <v>0</v>
      </c>
      <c r="D124" s="10">
        <v>0</v>
      </c>
      <c r="E124" s="21">
        <v>0.33</v>
      </c>
      <c r="F124" s="10">
        <v>0</v>
      </c>
      <c r="G124" s="10"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1">
        <v>0</v>
      </c>
      <c r="Q124" s="11">
        <v>3.0303030303030303</v>
      </c>
    </row>
    <row r="125" spans="1:18" x14ac:dyDescent="0.25">
      <c r="A125" s="10"/>
      <c r="B125" s="10"/>
      <c r="C125" s="10"/>
      <c r="D125" s="10"/>
      <c r="E125" s="2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8"/>
      <c r="Q125" s="8"/>
    </row>
    <row r="126" spans="1:18" ht="15.75" x14ac:dyDescent="0.25">
      <c r="A126" s="9" t="s">
        <v>196</v>
      </c>
      <c r="B126" s="10" t="s">
        <v>174</v>
      </c>
      <c r="C126" s="10" t="s">
        <v>175</v>
      </c>
      <c r="D126" s="10" t="s">
        <v>176</v>
      </c>
      <c r="E126" s="21" t="s">
        <v>177</v>
      </c>
      <c r="F126" s="10" t="s">
        <v>178</v>
      </c>
      <c r="G126" s="10" t="s">
        <v>179</v>
      </c>
      <c r="H126" s="10" t="s">
        <v>180</v>
      </c>
      <c r="I126" s="10" t="s">
        <v>181</v>
      </c>
      <c r="J126" s="10" t="s">
        <v>182</v>
      </c>
      <c r="K126" s="10" t="s">
        <v>183</v>
      </c>
      <c r="L126" s="10" t="s">
        <v>184</v>
      </c>
      <c r="M126" s="10" t="s">
        <v>185</v>
      </c>
      <c r="N126" s="10" t="s">
        <v>186</v>
      </c>
      <c r="O126" s="10" t="s">
        <v>187</v>
      </c>
      <c r="P126" s="11" t="s">
        <v>188</v>
      </c>
      <c r="Q126" s="11" t="s">
        <v>189</v>
      </c>
    </row>
    <row r="127" spans="1:18" x14ac:dyDescent="0.25">
      <c r="A127" s="7">
        <v>2017</v>
      </c>
      <c r="B127" s="12">
        <v>1</v>
      </c>
      <c r="C127" s="12">
        <v>0</v>
      </c>
      <c r="D127" s="12">
        <v>0</v>
      </c>
      <c r="E127" s="22">
        <v>0.33</v>
      </c>
      <c r="F127" s="12">
        <v>0</v>
      </c>
      <c r="G127" s="12">
        <v>0</v>
      </c>
      <c r="H127" s="12">
        <v>0</v>
      </c>
      <c r="I127" s="12">
        <v>1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7">
        <v>0</v>
      </c>
      <c r="Q127" s="17">
        <v>0</v>
      </c>
    </row>
    <row r="128" spans="1:18" x14ac:dyDescent="0.25">
      <c r="A128" s="10" t="s">
        <v>23</v>
      </c>
      <c r="B128" s="10">
        <v>1</v>
      </c>
      <c r="C128" s="10">
        <v>0</v>
      </c>
      <c r="D128" s="10">
        <v>0</v>
      </c>
      <c r="E128" s="21">
        <v>0.33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1">
        <v>0</v>
      </c>
      <c r="Q128" s="11">
        <v>0</v>
      </c>
    </row>
    <row r="129" spans="1:17" x14ac:dyDescent="0.25">
      <c r="A129" s="10"/>
      <c r="B129" s="10"/>
      <c r="C129" s="10"/>
      <c r="D129" s="10"/>
      <c r="E129" s="2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8"/>
      <c r="Q129" s="8"/>
    </row>
    <row r="130" spans="1:17" ht="15.75" x14ac:dyDescent="0.25">
      <c r="A130" s="9" t="s">
        <v>63</v>
      </c>
      <c r="B130" s="10" t="s">
        <v>174</v>
      </c>
      <c r="C130" s="10" t="s">
        <v>175</v>
      </c>
      <c r="D130" s="10" t="s">
        <v>176</v>
      </c>
      <c r="E130" s="21" t="s">
        <v>177</v>
      </c>
      <c r="F130" s="10" t="s">
        <v>178</v>
      </c>
      <c r="G130" s="10" t="s">
        <v>179</v>
      </c>
      <c r="H130" s="10" t="s">
        <v>180</v>
      </c>
      <c r="I130" s="10" t="s">
        <v>181</v>
      </c>
      <c r="J130" s="10" t="s">
        <v>182</v>
      </c>
      <c r="K130" s="10" t="s">
        <v>183</v>
      </c>
      <c r="L130" s="10" t="s">
        <v>184</v>
      </c>
      <c r="M130" s="10" t="s">
        <v>185</v>
      </c>
      <c r="N130" s="10" t="s">
        <v>186</v>
      </c>
      <c r="O130" s="10" t="s">
        <v>187</v>
      </c>
      <c r="P130" s="11" t="s">
        <v>188</v>
      </c>
      <c r="Q130" s="11" t="s">
        <v>189</v>
      </c>
    </row>
    <row r="131" spans="1:17" x14ac:dyDescent="0.25">
      <c r="A131" s="7">
        <v>2007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1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8">
        <v>0</v>
      </c>
      <c r="Q131" s="8">
        <v>0</v>
      </c>
    </row>
    <row r="132" spans="1:17" x14ac:dyDescent="0.25">
      <c r="A132" s="10" t="s">
        <v>23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1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1">
        <v>0</v>
      </c>
      <c r="Q132" s="11">
        <v>0</v>
      </c>
    </row>
    <row r="133" spans="1:17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8"/>
      <c r="Q133" s="8"/>
    </row>
    <row r="134" spans="1:17" ht="15.75" x14ac:dyDescent="0.25">
      <c r="A134" s="9" t="s">
        <v>64</v>
      </c>
      <c r="B134" s="10" t="s">
        <v>174</v>
      </c>
      <c r="C134" s="10" t="s">
        <v>175</v>
      </c>
      <c r="D134" s="10" t="s">
        <v>176</v>
      </c>
      <c r="E134" s="10" t="s">
        <v>177</v>
      </c>
      <c r="F134" s="10" t="s">
        <v>178</v>
      </c>
      <c r="G134" s="10" t="s">
        <v>179</v>
      </c>
      <c r="H134" s="10" t="s">
        <v>180</v>
      </c>
      <c r="I134" s="10" t="s">
        <v>181</v>
      </c>
      <c r="J134" s="10" t="s">
        <v>182</v>
      </c>
      <c r="K134" s="10" t="s">
        <v>183</v>
      </c>
      <c r="L134" s="10" t="s">
        <v>184</v>
      </c>
      <c r="M134" s="10" t="s">
        <v>185</v>
      </c>
      <c r="N134" s="10" t="s">
        <v>186</v>
      </c>
      <c r="O134" s="10" t="s">
        <v>187</v>
      </c>
      <c r="P134" s="11" t="s">
        <v>188</v>
      </c>
      <c r="Q134" s="11" t="s">
        <v>189</v>
      </c>
    </row>
    <row r="135" spans="1:17" x14ac:dyDescent="0.25">
      <c r="A135" s="7">
        <v>2006</v>
      </c>
      <c r="B135" s="7">
        <v>8</v>
      </c>
      <c r="C135" s="7">
        <v>0</v>
      </c>
      <c r="D135" s="7">
        <v>0</v>
      </c>
      <c r="E135" s="7">
        <v>17</v>
      </c>
      <c r="F135" s="7">
        <v>9</v>
      </c>
      <c r="G135" s="7">
        <v>18</v>
      </c>
      <c r="H135" s="7">
        <v>0</v>
      </c>
      <c r="I135" s="7">
        <v>8</v>
      </c>
      <c r="J135" s="7">
        <v>8</v>
      </c>
      <c r="K135" s="7">
        <v>0</v>
      </c>
      <c r="L135" s="7">
        <v>0</v>
      </c>
      <c r="M135" s="7">
        <v>0</v>
      </c>
      <c r="N135" s="7">
        <v>1</v>
      </c>
      <c r="O135" s="7">
        <v>0</v>
      </c>
      <c r="P135" s="8">
        <v>4.7647058823529411</v>
      </c>
      <c r="Q135" s="8">
        <v>1.5294117647058822</v>
      </c>
    </row>
    <row r="136" spans="1:17" x14ac:dyDescent="0.25">
      <c r="A136" s="7">
        <v>2007</v>
      </c>
      <c r="B136" s="46">
        <v>21</v>
      </c>
      <c r="C136" s="7">
        <v>1</v>
      </c>
      <c r="D136" s="7">
        <v>0</v>
      </c>
      <c r="E136" s="7">
        <v>38</v>
      </c>
      <c r="F136" s="7">
        <v>20</v>
      </c>
      <c r="G136" s="7">
        <v>46</v>
      </c>
      <c r="H136" s="46">
        <v>0</v>
      </c>
      <c r="I136" s="7">
        <v>14</v>
      </c>
      <c r="J136" s="7">
        <v>16</v>
      </c>
      <c r="K136" s="46">
        <v>1</v>
      </c>
      <c r="L136" s="7">
        <v>1</v>
      </c>
      <c r="M136" s="7">
        <v>2</v>
      </c>
      <c r="N136" s="46">
        <v>2</v>
      </c>
      <c r="O136" s="46">
        <v>3</v>
      </c>
      <c r="P136" s="47">
        <v>4.7368421052631575</v>
      </c>
      <c r="Q136" s="8">
        <v>1.631578947368421</v>
      </c>
    </row>
    <row r="137" spans="1:17" x14ac:dyDescent="0.25">
      <c r="A137" s="7">
        <v>2008</v>
      </c>
      <c r="B137" s="7">
        <v>10</v>
      </c>
      <c r="C137" s="7">
        <v>0</v>
      </c>
      <c r="D137" s="7">
        <v>0</v>
      </c>
      <c r="E137" s="7">
        <v>12</v>
      </c>
      <c r="F137" s="7">
        <v>9</v>
      </c>
      <c r="G137" s="7">
        <v>11</v>
      </c>
      <c r="H137" s="7">
        <v>2</v>
      </c>
      <c r="I137" s="7">
        <v>12</v>
      </c>
      <c r="J137" s="7">
        <v>5</v>
      </c>
      <c r="K137" s="7">
        <v>1</v>
      </c>
      <c r="L137" s="7">
        <v>3</v>
      </c>
      <c r="M137" s="7">
        <v>0</v>
      </c>
      <c r="N137" s="7">
        <v>0</v>
      </c>
      <c r="O137" s="7">
        <v>2</v>
      </c>
      <c r="P137" s="8">
        <v>6.75</v>
      </c>
      <c r="Q137" s="8">
        <v>1.3333333333333333</v>
      </c>
    </row>
    <row r="138" spans="1:17" x14ac:dyDescent="0.25">
      <c r="A138" s="7">
        <v>2009</v>
      </c>
      <c r="B138" s="7">
        <v>8</v>
      </c>
      <c r="C138" s="7">
        <v>0</v>
      </c>
      <c r="D138" s="7">
        <v>0</v>
      </c>
      <c r="E138" s="7">
        <v>14</v>
      </c>
      <c r="F138" s="7">
        <v>9</v>
      </c>
      <c r="G138" s="7">
        <v>11</v>
      </c>
      <c r="H138" s="7">
        <v>2</v>
      </c>
      <c r="I138" s="7">
        <v>11</v>
      </c>
      <c r="J138" s="7">
        <v>6</v>
      </c>
      <c r="K138" s="7">
        <v>1</v>
      </c>
      <c r="L138" s="7">
        <v>0</v>
      </c>
      <c r="M138" s="7">
        <v>0</v>
      </c>
      <c r="N138" s="7">
        <v>2</v>
      </c>
      <c r="O138" s="7">
        <v>5</v>
      </c>
      <c r="P138" s="8">
        <v>5.7857142857142856</v>
      </c>
      <c r="Q138" s="8">
        <v>1.2142857142857142</v>
      </c>
    </row>
    <row r="139" spans="1:17" x14ac:dyDescent="0.25">
      <c r="A139" s="7">
        <v>2010</v>
      </c>
      <c r="B139" s="46">
        <v>18</v>
      </c>
      <c r="C139" s="7">
        <v>1</v>
      </c>
      <c r="D139" s="7">
        <v>0</v>
      </c>
      <c r="E139" s="7">
        <v>33</v>
      </c>
      <c r="F139" s="46">
        <v>13</v>
      </c>
      <c r="G139" s="46">
        <v>27</v>
      </c>
      <c r="H139" s="67">
        <v>0</v>
      </c>
      <c r="I139" s="7">
        <v>13</v>
      </c>
      <c r="J139" s="7">
        <v>16</v>
      </c>
      <c r="K139" s="7">
        <v>2</v>
      </c>
      <c r="L139" s="7">
        <v>1</v>
      </c>
      <c r="M139" s="7">
        <v>1</v>
      </c>
      <c r="N139" s="46">
        <v>0</v>
      </c>
      <c r="O139" s="46">
        <v>4</v>
      </c>
      <c r="P139" s="47">
        <v>3.5454545454545454</v>
      </c>
      <c r="Q139" s="8">
        <v>1.303030303030303</v>
      </c>
    </row>
    <row r="140" spans="1:17" x14ac:dyDescent="0.25">
      <c r="A140" s="10" t="s">
        <v>23</v>
      </c>
      <c r="B140" s="10">
        <v>65</v>
      </c>
      <c r="C140" s="10">
        <v>2</v>
      </c>
      <c r="D140" s="10">
        <v>0</v>
      </c>
      <c r="E140" s="10">
        <v>114</v>
      </c>
      <c r="F140" s="10">
        <v>60</v>
      </c>
      <c r="G140" s="10">
        <v>113</v>
      </c>
      <c r="H140" s="10">
        <v>4</v>
      </c>
      <c r="I140" s="10">
        <v>58</v>
      </c>
      <c r="J140" s="10">
        <v>51</v>
      </c>
      <c r="K140" s="10">
        <v>5</v>
      </c>
      <c r="L140" s="10">
        <v>5</v>
      </c>
      <c r="M140" s="10">
        <v>3</v>
      </c>
      <c r="N140" s="10">
        <v>5</v>
      </c>
      <c r="O140" s="68">
        <v>14</v>
      </c>
      <c r="P140" s="11">
        <v>4.7368421052631575</v>
      </c>
      <c r="Q140" s="11">
        <v>1.4385964912280702</v>
      </c>
    </row>
    <row r="141" spans="1:17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</row>
    <row r="142" spans="1:17" ht="15.75" x14ac:dyDescent="0.25">
      <c r="A142" s="9" t="s">
        <v>197</v>
      </c>
      <c r="B142" s="10" t="s">
        <v>174</v>
      </c>
      <c r="C142" s="10" t="s">
        <v>175</v>
      </c>
      <c r="D142" s="10" t="s">
        <v>176</v>
      </c>
      <c r="E142" s="10" t="s">
        <v>177</v>
      </c>
      <c r="F142" s="10" t="s">
        <v>178</v>
      </c>
      <c r="G142" s="10" t="s">
        <v>179</v>
      </c>
      <c r="H142" s="10" t="s">
        <v>180</v>
      </c>
      <c r="I142" s="10" t="s">
        <v>181</v>
      </c>
      <c r="J142" s="10" t="s">
        <v>182</v>
      </c>
      <c r="K142" s="10" t="s">
        <v>183</v>
      </c>
      <c r="L142" s="10" t="s">
        <v>184</v>
      </c>
      <c r="M142" s="10" t="s">
        <v>185</v>
      </c>
      <c r="N142" s="10" t="s">
        <v>186</v>
      </c>
      <c r="O142" s="10" t="s">
        <v>187</v>
      </c>
      <c r="P142" s="11" t="s">
        <v>188</v>
      </c>
      <c r="Q142" s="11" t="s">
        <v>189</v>
      </c>
    </row>
    <row r="143" spans="1:17" x14ac:dyDescent="0.25">
      <c r="A143" s="7">
        <v>2018</v>
      </c>
      <c r="B143" s="7">
        <v>1</v>
      </c>
      <c r="C143" s="7">
        <v>1</v>
      </c>
      <c r="D143" s="7">
        <v>0</v>
      </c>
      <c r="E143" s="7">
        <v>4</v>
      </c>
      <c r="F143" s="7">
        <v>2</v>
      </c>
      <c r="G143" s="7">
        <v>5</v>
      </c>
      <c r="H143" s="7">
        <v>0</v>
      </c>
      <c r="I143" s="7">
        <v>1</v>
      </c>
      <c r="J143" s="7">
        <v>2</v>
      </c>
      <c r="K143" s="7">
        <v>0</v>
      </c>
      <c r="L143" s="7">
        <v>0</v>
      </c>
      <c r="M143" s="7">
        <v>0</v>
      </c>
      <c r="N143" s="7">
        <v>1</v>
      </c>
      <c r="O143" s="7">
        <v>0</v>
      </c>
      <c r="P143" s="8">
        <v>4.5</v>
      </c>
      <c r="Q143" s="8">
        <v>1.75</v>
      </c>
    </row>
    <row r="144" spans="1:17" x14ac:dyDescent="0.25">
      <c r="A144" s="7">
        <v>2019</v>
      </c>
      <c r="B144" s="7">
        <v>3</v>
      </c>
      <c r="C144" s="7">
        <v>1</v>
      </c>
      <c r="D144" s="7">
        <v>0</v>
      </c>
      <c r="E144" s="20">
        <v>8.3333333333333339</v>
      </c>
      <c r="F144" s="7">
        <v>2</v>
      </c>
      <c r="G144" s="7">
        <v>3</v>
      </c>
      <c r="H144" s="7">
        <v>0</v>
      </c>
      <c r="I144" s="7">
        <v>1</v>
      </c>
      <c r="J144" s="7">
        <v>1</v>
      </c>
      <c r="K144" s="7">
        <v>1</v>
      </c>
      <c r="L144" s="7">
        <v>0</v>
      </c>
      <c r="M144" s="7">
        <v>0</v>
      </c>
      <c r="N144" s="7">
        <v>0</v>
      </c>
      <c r="O144" s="7">
        <v>0</v>
      </c>
      <c r="P144" s="8">
        <v>2.1599999999999997</v>
      </c>
      <c r="Q144" s="8">
        <v>0.48</v>
      </c>
    </row>
    <row r="145" spans="1:17" x14ac:dyDescent="0.25">
      <c r="A145" s="7">
        <v>2022</v>
      </c>
      <c r="B145" s="12">
        <f>5+4</f>
        <v>9</v>
      </c>
      <c r="C145" s="12">
        <f>1+3</f>
        <v>4</v>
      </c>
      <c r="D145" s="12">
        <f>0+1</f>
        <v>1</v>
      </c>
      <c r="E145" s="22">
        <f>7.33333333333333+18.3333</f>
        <v>25.66663333333333</v>
      </c>
      <c r="F145" s="12">
        <f>8+16</f>
        <v>24</v>
      </c>
      <c r="G145" s="12">
        <f>9+26</f>
        <v>35</v>
      </c>
      <c r="H145" s="12">
        <f>0+2</f>
        <v>2</v>
      </c>
      <c r="I145" s="12">
        <f>10+11</f>
        <v>21</v>
      </c>
      <c r="J145" s="12">
        <f>10+11</f>
        <v>21</v>
      </c>
      <c r="K145" s="12">
        <f>1+2</f>
        <v>3</v>
      </c>
      <c r="L145" s="12">
        <v>3</v>
      </c>
      <c r="M145" s="12">
        <f>1+1</f>
        <v>2</v>
      </c>
      <c r="N145" s="12">
        <f>0+3</f>
        <v>3</v>
      </c>
      <c r="O145" s="12">
        <v>0</v>
      </c>
      <c r="P145" s="8">
        <v>8.4155953449290202</v>
      </c>
      <c r="Q145" s="8">
        <v>2.1818210153519684</v>
      </c>
    </row>
    <row r="146" spans="1:17" x14ac:dyDescent="0.25">
      <c r="A146" s="7">
        <v>2023</v>
      </c>
      <c r="B146" s="7">
        <v>10</v>
      </c>
      <c r="C146" s="7">
        <v>0</v>
      </c>
      <c r="D146" s="7">
        <v>0</v>
      </c>
      <c r="E146" s="7">
        <v>17</v>
      </c>
      <c r="F146" s="7">
        <v>17</v>
      </c>
      <c r="G146" s="7">
        <v>23</v>
      </c>
      <c r="H146" s="7">
        <v>0</v>
      </c>
      <c r="I146" s="7">
        <v>10</v>
      </c>
      <c r="J146" s="7">
        <v>13</v>
      </c>
      <c r="K146" s="7">
        <v>2</v>
      </c>
      <c r="L146" s="7">
        <v>1</v>
      </c>
      <c r="M146" s="7">
        <v>2</v>
      </c>
      <c r="N146" s="7">
        <v>0</v>
      </c>
      <c r="O146" s="7">
        <v>0</v>
      </c>
      <c r="P146" s="8">
        <v>9</v>
      </c>
      <c r="Q146" s="8">
        <v>2.1176470588235294</v>
      </c>
    </row>
    <row r="147" spans="1:17" x14ac:dyDescent="0.25">
      <c r="A147" s="10" t="s">
        <v>23</v>
      </c>
      <c r="B147" s="10">
        <v>23</v>
      </c>
      <c r="C147" s="10">
        <v>6</v>
      </c>
      <c r="D147" s="10">
        <v>1</v>
      </c>
      <c r="E147" s="10">
        <v>54.999966666666666</v>
      </c>
      <c r="F147" s="10">
        <v>45</v>
      </c>
      <c r="G147" s="10">
        <v>66</v>
      </c>
      <c r="H147" s="10">
        <v>2</v>
      </c>
      <c r="I147" s="10">
        <v>33</v>
      </c>
      <c r="J147" s="10">
        <v>37</v>
      </c>
      <c r="K147" s="10">
        <v>6</v>
      </c>
      <c r="L147" s="10">
        <v>4</v>
      </c>
      <c r="M147" s="10">
        <v>4</v>
      </c>
      <c r="N147" s="10">
        <v>4</v>
      </c>
      <c r="O147" s="10">
        <v>0</v>
      </c>
      <c r="P147" s="11">
        <v>7.3636408264489859</v>
      </c>
      <c r="Q147" s="11">
        <v>1.8727284077141866</v>
      </c>
    </row>
    <row r="148" spans="1:17" x14ac:dyDescent="0.25">
      <c r="A148" s="10"/>
      <c r="P148" s="8"/>
      <c r="Q148" s="8"/>
    </row>
    <row r="149" spans="1:17" ht="15.75" x14ac:dyDescent="0.25">
      <c r="A149" s="9" t="s">
        <v>225</v>
      </c>
      <c r="B149" s="10" t="s">
        <v>174</v>
      </c>
      <c r="C149" s="10" t="s">
        <v>175</v>
      </c>
      <c r="D149" s="10" t="s">
        <v>176</v>
      </c>
      <c r="E149" s="10" t="s">
        <v>177</v>
      </c>
      <c r="F149" s="10" t="s">
        <v>178</v>
      </c>
      <c r="G149" s="10" t="s">
        <v>179</v>
      </c>
      <c r="H149" s="10" t="s">
        <v>180</v>
      </c>
      <c r="I149" s="10" t="s">
        <v>181</v>
      </c>
      <c r="J149" s="10" t="s">
        <v>182</v>
      </c>
      <c r="K149" s="10" t="s">
        <v>183</v>
      </c>
      <c r="L149" s="10" t="s">
        <v>184</v>
      </c>
      <c r="M149" s="10" t="s">
        <v>185</v>
      </c>
      <c r="N149" s="10" t="s">
        <v>186</v>
      </c>
      <c r="O149" s="10" t="s">
        <v>187</v>
      </c>
      <c r="P149" s="11" t="s">
        <v>188</v>
      </c>
      <c r="Q149" s="11" t="s">
        <v>189</v>
      </c>
    </row>
    <row r="150" spans="1:17" x14ac:dyDescent="0.25">
      <c r="A150" s="7">
        <v>2022</v>
      </c>
      <c r="B150" s="12">
        <v>2</v>
      </c>
      <c r="C150" s="12">
        <v>0</v>
      </c>
      <c r="D150" s="12">
        <v>0</v>
      </c>
      <c r="E150" s="29">
        <v>0.33333333333333331</v>
      </c>
      <c r="F150" s="12">
        <v>1</v>
      </c>
      <c r="G150" s="12">
        <v>0</v>
      </c>
      <c r="H150" s="12">
        <v>0</v>
      </c>
      <c r="I150" s="12">
        <v>0</v>
      </c>
      <c r="J150" s="12">
        <v>2</v>
      </c>
      <c r="K150" s="12">
        <v>2</v>
      </c>
      <c r="L150" s="12">
        <v>0</v>
      </c>
      <c r="M150" s="12">
        <v>0</v>
      </c>
      <c r="N150" s="12">
        <v>2</v>
      </c>
      <c r="O150" s="12">
        <v>0</v>
      </c>
      <c r="P150" s="8">
        <v>27</v>
      </c>
      <c r="Q150" s="8">
        <v>6</v>
      </c>
    </row>
    <row r="151" spans="1:17" x14ac:dyDescent="0.25">
      <c r="A151" s="7">
        <v>2023</v>
      </c>
      <c r="B151" s="12">
        <v>1</v>
      </c>
      <c r="C151" s="12">
        <v>0</v>
      </c>
      <c r="D151" s="12">
        <v>0</v>
      </c>
      <c r="E151" s="29">
        <v>0.33333333333333331</v>
      </c>
      <c r="F151" s="12">
        <v>0</v>
      </c>
      <c r="G151" s="12">
        <v>0</v>
      </c>
      <c r="H151" s="12">
        <v>0</v>
      </c>
      <c r="I151" s="12">
        <v>0</v>
      </c>
      <c r="J151" s="12">
        <v>1</v>
      </c>
      <c r="K151" s="12">
        <v>1</v>
      </c>
      <c r="L151" s="12">
        <v>1</v>
      </c>
      <c r="M151" s="12">
        <v>0</v>
      </c>
      <c r="N151" s="12">
        <v>0</v>
      </c>
      <c r="O151" s="12">
        <v>0</v>
      </c>
      <c r="P151" s="8">
        <v>0</v>
      </c>
      <c r="Q151" s="8">
        <v>3</v>
      </c>
    </row>
    <row r="152" spans="1:17" x14ac:dyDescent="0.25">
      <c r="A152" s="10" t="s">
        <v>23</v>
      </c>
      <c r="B152" s="10">
        <v>3</v>
      </c>
      <c r="C152" s="10">
        <v>0</v>
      </c>
      <c r="D152" s="10">
        <v>0</v>
      </c>
      <c r="E152" s="21">
        <v>0.66666666666666663</v>
      </c>
      <c r="F152" s="10">
        <v>1</v>
      </c>
      <c r="G152" s="10">
        <v>0</v>
      </c>
      <c r="H152" s="10">
        <v>0</v>
      </c>
      <c r="I152" s="10">
        <v>0</v>
      </c>
      <c r="J152" s="10">
        <v>3</v>
      </c>
      <c r="K152" s="10">
        <v>3</v>
      </c>
      <c r="L152" s="10">
        <v>1</v>
      </c>
      <c r="M152" s="10">
        <v>0</v>
      </c>
      <c r="N152" s="10">
        <v>2</v>
      </c>
      <c r="O152" s="10">
        <v>0</v>
      </c>
      <c r="P152" s="11">
        <v>13.5</v>
      </c>
      <c r="Q152" s="11">
        <v>4.5</v>
      </c>
    </row>
    <row r="153" spans="1:17" x14ac:dyDescent="0.25">
      <c r="A153" s="10"/>
      <c r="P153" s="8"/>
      <c r="Q153" s="8"/>
    </row>
    <row r="154" spans="1:17" ht="15.75" x14ac:dyDescent="0.25">
      <c r="A154" s="9" t="s">
        <v>70</v>
      </c>
      <c r="B154" s="10" t="s">
        <v>174</v>
      </c>
      <c r="C154" s="10" t="s">
        <v>175</v>
      </c>
      <c r="D154" s="10" t="s">
        <v>176</v>
      </c>
      <c r="E154" s="21" t="s">
        <v>177</v>
      </c>
      <c r="F154" s="10" t="s">
        <v>178</v>
      </c>
      <c r="G154" s="10" t="s">
        <v>179</v>
      </c>
      <c r="H154" s="10" t="s">
        <v>180</v>
      </c>
      <c r="I154" s="10" t="s">
        <v>181</v>
      </c>
      <c r="J154" s="10" t="s">
        <v>182</v>
      </c>
      <c r="K154" s="10" t="s">
        <v>183</v>
      </c>
      <c r="L154" s="10" t="s">
        <v>184</v>
      </c>
      <c r="M154" s="10" t="s">
        <v>185</v>
      </c>
      <c r="N154" s="10" t="s">
        <v>186</v>
      </c>
      <c r="O154" s="10" t="s">
        <v>187</v>
      </c>
      <c r="P154" s="11" t="s">
        <v>188</v>
      </c>
      <c r="Q154" s="11" t="s">
        <v>189</v>
      </c>
    </row>
    <row r="155" spans="1:17" x14ac:dyDescent="0.25">
      <c r="A155" s="7">
        <v>2018</v>
      </c>
      <c r="B155" s="7">
        <v>13</v>
      </c>
      <c r="C155" s="7">
        <v>4</v>
      </c>
      <c r="D155" s="7">
        <v>0</v>
      </c>
      <c r="E155" s="20">
        <v>43.33</v>
      </c>
      <c r="F155" s="7">
        <v>30</v>
      </c>
      <c r="G155" s="7">
        <v>49</v>
      </c>
      <c r="H155" s="7">
        <v>1</v>
      </c>
      <c r="I155" s="7">
        <v>35</v>
      </c>
      <c r="J155" s="7">
        <v>27</v>
      </c>
      <c r="K155" s="7">
        <v>7</v>
      </c>
      <c r="L155" s="7">
        <v>10</v>
      </c>
      <c r="M155" s="7">
        <v>0</v>
      </c>
      <c r="N155" s="7">
        <v>2</v>
      </c>
      <c r="O155" s="7">
        <v>0</v>
      </c>
      <c r="P155" s="8">
        <v>6.2312485575813525</v>
      </c>
      <c r="Q155" s="8">
        <v>1.7539810754673437</v>
      </c>
    </row>
    <row r="156" spans="1:17" x14ac:dyDescent="0.25">
      <c r="A156" s="7">
        <v>2019</v>
      </c>
      <c r="B156" s="7">
        <v>4</v>
      </c>
      <c r="C156" s="7">
        <v>2</v>
      </c>
      <c r="D156" s="7">
        <v>1</v>
      </c>
      <c r="E156" s="20">
        <v>19.666666666666668</v>
      </c>
      <c r="F156" s="7">
        <v>14</v>
      </c>
      <c r="G156" s="7">
        <v>30</v>
      </c>
      <c r="H156" s="7">
        <v>0</v>
      </c>
      <c r="I156" s="7">
        <v>9</v>
      </c>
      <c r="J156" s="7">
        <v>9</v>
      </c>
      <c r="K156" s="7">
        <v>2</v>
      </c>
      <c r="L156" s="7">
        <v>0</v>
      </c>
      <c r="M156" s="7">
        <v>1</v>
      </c>
      <c r="N156" s="7">
        <v>1</v>
      </c>
      <c r="O156" s="7">
        <v>0</v>
      </c>
      <c r="P156" s="8">
        <v>6.406779661016949</v>
      </c>
      <c r="Q156" s="8">
        <v>1.9830508474576269</v>
      </c>
    </row>
    <row r="157" spans="1:17" x14ac:dyDescent="0.25">
      <c r="A157" s="7">
        <v>2022</v>
      </c>
      <c r="B157" s="12">
        <v>3</v>
      </c>
      <c r="C157" s="12">
        <v>0</v>
      </c>
      <c r="D157" s="12">
        <v>0</v>
      </c>
      <c r="E157" s="22">
        <f>3.33333333333333+3</f>
        <v>6.3333333333333304</v>
      </c>
      <c r="F157" s="12">
        <f>7+1</f>
        <v>8</v>
      </c>
      <c r="G157" s="12">
        <f>8+3</f>
        <v>11</v>
      </c>
      <c r="H157" s="12">
        <v>0</v>
      </c>
      <c r="I157" s="12">
        <f>1+1</f>
        <v>2</v>
      </c>
      <c r="J157" s="12">
        <f>6+2</f>
        <v>8</v>
      </c>
      <c r="K157" s="12">
        <f>2+1</f>
        <v>3</v>
      </c>
      <c r="L157" s="12">
        <v>4</v>
      </c>
      <c r="M157" s="12">
        <v>0</v>
      </c>
      <c r="N157" s="12">
        <v>0</v>
      </c>
      <c r="O157" s="12">
        <v>0</v>
      </c>
      <c r="P157" s="8">
        <v>11.368421052631584</v>
      </c>
      <c r="Q157" s="8">
        <v>3.0000000000000013</v>
      </c>
    </row>
    <row r="158" spans="1:17" x14ac:dyDescent="0.25">
      <c r="A158" s="10" t="s">
        <v>23</v>
      </c>
      <c r="B158" s="10">
        <v>20</v>
      </c>
      <c r="C158" s="10">
        <v>6</v>
      </c>
      <c r="D158" s="10">
        <v>1</v>
      </c>
      <c r="E158" s="21">
        <v>69.33</v>
      </c>
      <c r="F158" s="10">
        <v>52</v>
      </c>
      <c r="G158" s="10">
        <v>90</v>
      </c>
      <c r="H158" s="10">
        <v>1</v>
      </c>
      <c r="I158" s="10">
        <v>46</v>
      </c>
      <c r="J158" s="10">
        <v>44</v>
      </c>
      <c r="K158" s="10">
        <v>12</v>
      </c>
      <c r="L158" s="10">
        <v>14</v>
      </c>
      <c r="M158" s="10">
        <v>1</v>
      </c>
      <c r="N158" s="10">
        <v>3</v>
      </c>
      <c r="O158" s="10">
        <v>0</v>
      </c>
      <c r="P158" s="11">
        <v>6.750324534833406</v>
      </c>
      <c r="Q158" s="11">
        <v>1.9327852300591375</v>
      </c>
    </row>
    <row r="159" spans="1:17" x14ac:dyDescent="0.25">
      <c r="A159" s="10"/>
      <c r="B159" s="7"/>
      <c r="C159" s="7"/>
      <c r="D159" s="7"/>
      <c r="E159" s="25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8"/>
      <c r="Q159" s="8"/>
    </row>
    <row r="160" spans="1:17" ht="15.75" x14ac:dyDescent="0.25">
      <c r="A160" s="9" t="s">
        <v>198</v>
      </c>
      <c r="B160" s="10" t="s">
        <v>174</v>
      </c>
      <c r="C160" s="10" t="s">
        <v>175</v>
      </c>
      <c r="D160" s="10" t="s">
        <v>176</v>
      </c>
      <c r="E160" s="21" t="s">
        <v>177</v>
      </c>
      <c r="F160" s="10" t="s">
        <v>178</v>
      </c>
      <c r="G160" s="10" t="s">
        <v>179</v>
      </c>
      <c r="H160" s="10" t="s">
        <v>180</v>
      </c>
      <c r="I160" s="10" t="s">
        <v>181</v>
      </c>
      <c r="J160" s="10" t="s">
        <v>182</v>
      </c>
      <c r="K160" s="10" t="s">
        <v>183</v>
      </c>
      <c r="L160" s="10" t="s">
        <v>184</v>
      </c>
      <c r="M160" s="10" t="s">
        <v>185</v>
      </c>
      <c r="N160" s="10" t="s">
        <v>186</v>
      </c>
      <c r="O160" s="10" t="s">
        <v>187</v>
      </c>
      <c r="P160" s="11" t="s">
        <v>188</v>
      </c>
      <c r="Q160" s="11" t="s">
        <v>189</v>
      </c>
    </row>
    <row r="161" spans="1:17" x14ac:dyDescent="0.25">
      <c r="A161" s="7">
        <v>2013</v>
      </c>
      <c r="B161" s="46">
        <v>11</v>
      </c>
      <c r="C161" s="46">
        <v>8</v>
      </c>
      <c r="D161" s="7">
        <v>0</v>
      </c>
      <c r="E161" s="7">
        <v>47</v>
      </c>
      <c r="F161" s="7">
        <v>44</v>
      </c>
      <c r="G161" s="7">
        <v>56</v>
      </c>
      <c r="H161" s="7">
        <v>0</v>
      </c>
      <c r="I161" s="7">
        <v>25</v>
      </c>
      <c r="J161" s="7">
        <v>30</v>
      </c>
      <c r="K161" s="7">
        <v>7</v>
      </c>
      <c r="L161" s="7">
        <v>1</v>
      </c>
      <c r="M161" s="7">
        <v>1</v>
      </c>
      <c r="N161" s="7">
        <v>5</v>
      </c>
      <c r="O161" s="7">
        <v>0</v>
      </c>
      <c r="P161" s="8">
        <v>8.4255319148936163</v>
      </c>
      <c r="Q161" s="8">
        <v>1.8297872340425532</v>
      </c>
    </row>
    <row r="162" spans="1:17" x14ac:dyDescent="0.25">
      <c r="A162" s="10" t="s">
        <v>23</v>
      </c>
      <c r="B162" s="10">
        <v>11</v>
      </c>
      <c r="C162" s="10">
        <v>8</v>
      </c>
      <c r="D162" s="10">
        <v>0</v>
      </c>
      <c r="E162" s="10">
        <v>47</v>
      </c>
      <c r="F162" s="10">
        <v>44</v>
      </c>
      <c r="G162" s="10">
        <v>56</v>
      </c>
      <c r="H162" s="10">
        <v>0</v>
      </c>
      <c r="I162" s="10">
        <v>25</v>
      </c>
      <c r="J162" s="10">
        <v>30</v>
      </c>
      <c r="K162" s="10">
        <v>7</v>
      </c>
      <c r="L162" s="10">
        <v>1</v>
      </c>
      <c r="M162" s="10">
        <v>1</v>
      </c>
      <c r="N162" s="10">
        <v>5</v>
      </c>
      <c r="O162" s="10">
        <v>0</v>
      </c>
      <c r="P162" s="11">
        <v>8.4255319148936163</v>
      </c>
      <c r="Q162" s="11">
        <v>1.8297872340425532</v>
      </c>
    </row>
    <row r="163" spans="1:17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8"/>
      <c r="Q163" s="8"/>
    </row>
    <row r="164" spans="1:17" ht="15.75" x14ac:dyDescent="0.25">
      <c r="A164" s="9" t="s">
        <v>75</v>
      </c>
      <c r="B164" s="10" t="s">
        <v>174</v>
      </c>
      <c r="C164" s="10" t="s">
        <v>175</v>
      </c>
      <c r="D164" s="10" t="s">
        <v>176</v>
      </c>
      <c r="E164" s="21" t="s">
        <v>177</v>
      </c>
      <c r="F164" s="10" t="s">
        <v>178</v>
      </c>
      <c r="G164" s="10" t="s">
        <v>179</v>
      </c>
      <c r="H164" s="10" t="s">
        <v>180</v>
      </c>
      <c r="I164" s="10" t="s">
        <v>181</v>
      </c>
      <c r="J164" s="10" t="s">
        <v>182</v>
      </c>
      <c r="K164" s="10" t="s">
        <v>183</v>
      </c>
      <c r="L164" s="10" t="s">
        <v>184</v>
      </c>
      <c r="M164" s="10" t="s">
        <v>185</v>
      </c>
      <c r="N164" s="10" t="s">
        <v>186</v>
      </c>
      <c r="O164" s="10" t="s">
        <v>187</v>
      </c>
      <c r="P164" s="11" t="s">
        <v>188</v>
      </c>
      <c r="Q164" s="11" t="s">
        <v>189</v>
      </c>
    </row>
    <row r="165" spans="1:17" x14ac:dyDescent="0.25">
      <c r="A165" s="7">
        <v>2014</v>
      </c>
      <c r="B165" s="7">
        <v>2</v>
      </c>
      <c r="C165" s="7">
        <v>0</v>
      </c>
      <c r="D165" s="7">
        <v>0</v>
      </c>
      <c r="E165" s="7">
        <v>3</v>
      </c>
      <c r="F165" s="7">
        <v>0</v>
      </c>
      <c r="G165" s="7">
        <v>0</v>
      </c>
      <c r="H165" s="7">
        <v>0</v>
      </c>
      <c r="I165" s="7">
        <v>3</v>
      </c>
      <c r="J165" s="7">
        <v>1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8">
        <v>0</v>
      </c>
      <c r="Q165" s="8">
        <v>0.33333333333333331</v>
      </c>
    </row>
    <row r="166" spans="1:17" x14ac:dyDescent="0.25">
      <c r="A166" s="7">
        <v>2015</v>
      </c>
      <c r="B166" s="7">
        <v>2</v>
      </c>
      <c r="C166" s="7">
        <v>1</v>
      </c>
      <c r="D166" s="7">
        <v>0</v>
      </c>
      <c r="E166" s="20">
        <v>5.66</v>
      </c>
      <c r="F166" s="7">
        <v>10</v>
      </c>
      <c r="G166" s="7">
        <v>11</v>
      </c>
      <c r="H166" s="7">
        <v>1</v>
      </c>
      <c r="I166" s="7">
        <v>2</v>
      </c>
      <c r="J166" s="7">
        <v>1</v>
      </c>
      <c r="K166" s="7">
        <v>0</v>
      </c>
      <c r="L166" s="7">
        <v>0</v>
      </c>
      <c r="M166" s="7">
        <v>0</v>
      </c>
      <c r="N166" s="7">
        <v>1</v>
      </c>
      <c r="O166" s="7">
        <v>0</v>
      </c>
      <c r="P166" s="8">
        <v>15.901060070671377</v>
      </c>
      <c r="Q166" s="8">
        <v>2.1201413427561837</v>
      </c>
    </row>
    <row r="167" spans="1:17" x14ac:dyDescent="0.25">
      <c r="A167" s="7">
        <v>2017</v>
      </c>
      <c r="B167" s="12">
        <v>6</v>
      </c>
      <c r="C167" s="12">
        <v>0</v>
      </c>
      <c r="D167" s="12">
        <v>0</v>
      </c>
      <c r="E167" s="22">
        <v>10.33</v>
      </c>
      <c r="F167" s="12">
        <v>8</v>
      </c>
      <c r="G167" s="12">
        <v>11</v>
      </c>
      <c r="H167" s="12">
        <v>0</v>
      </c>
      <c r="I167" s="12">
        <v>8</v>
      </c>
      <c r="J167" s="12">
        <v>8</v>
      </c>
      <c r="K167" s="12">
        <v>2</v>
      </c>
      <c r="L167" s="12">
        <v>0</v>
      </c>
      <c r="M167" s="12">
        <v>0</v>
      </c>
      <c r="N167" s="12">
        <v>1</v>
      </c>
      <c r="O167" s="12">
        <v>0</v>
      </c>
      <c r="P167" s="17">
        <v>6.9699903194578896</v>
      </c>
      <c r="Q167" s="17">
        <v>1.8393030009680542</v>
      </c>
    </row>
    <row r="168" spans="1:17" x14ac:dyDescent="0.25">
      <c r="A168" s="7">
        <v>2018</v>
      </c>
      <c r="B168" s="7">
        <v>6</v>
      </c>
      <c r="C168" s="7">
        <v>4</v>
      </c>
      <c r="D168" s="7">
        <v>0</v>
      </c>
      <c r="E168" s="20">
        <v>20.329999999999998</v>
      </c>
      <c r="F168" s="7">
        <v>23</v>
      </c>
      <c r="G168" s="7">
        <v>22</v>
      </c>
      <c r="H168" s="7">
        <v>2</v>
      </c>
      <c r="I168" s="7">
        <v>11</v>
      </c>
      <c r="J168" s="7">
        <v>3</v>
      </c>
      <c r="K168" s="7">
        <v>3</v>
      </c>
      <c r="L168" s="7">
        <v>1</v>
      </c>
      <c r="M168" s="7">
        <v>0</v>
      </c>
      <c r="N168" s="7">
        <v>3</v>
      </c>
      <c r="O168" s="7">
        <v>0</v>
      </c>
      <c r="P168" s="8">
        <v>10.181997048696509</v>
      </c>
      <c r="Q168" s="8">
        <v>1.2297097884899164</v>
      </c>
    </row>
    <row r="169" spans="1:17" x14ac:dyDescent="0.25">
      <c r="A169" s="7">
        <v>2019</v>
      </c>
      <c r="B169" s="7">
        <v>8</v>
      </c>
      <c r="C169" s="7">
        <v>0</v>
      </c>
      <c r="D169" s="7">
        <v>0</v>
      </c>
      <c r="E169" s="20">
        <v>19.333333333333332</v>
      </c>
      <c r="F169" s="7">
        <v>0</v>
      </c>
      <c r="G169" s="7">
        <v>12</v>
      </c>
      <c r="H169" s="7">
        <v>0</v>
      </c>
      <c r="I169" s="7">
        <v>12</v>
      </c>
      <c r="J169" s="7">
        <v>8</v>
      </c>
      <c r="K169" s="7">
        <v>0</v>
      </c>
      <c r="L169" s="7">
        <v>0</v>
      </c>
      <c r="M169" s="7">
        <v>4</v>
      </c>
      <c r="N169" s="7">
        <v>0</v>
      </c>
      <c r="O169" s="7">
        <v>0</v>
      </c>
      <c r="P169" s="8">
        <v>0</v>
      </c>
      <c r="Q169" s="8">
        <v>1.0344827586206897</v>
      </c>
    </row>
    <row r="170" spans="1:17" x14ac:dyDescent="0.25">
      <c r="A170" s="7">
        <v>2022</v>
      </c>
      <c r="B170" s="12">
        <v>1</v>
      </c>
      <c r="C170" s="12">
        <v>0</v>
      </c>
      <c r="D170" s="12">
        <v>0</v>
      </c>
      <c r="E170" s="22">
        <v>0.66600000000000004</v>
      </c>
      <c r="F170" s="12">
        <v>4</v>
      </c>
      <c r="G170" s="12">
        <v>5</v>
      </c>
      <c r="H170" s="12">
        <v>0</v>
      </c>
      <c r="I170" s="12">
        <v>0</v>
      </c>
      <c r="J170" s="12">
        <v>1</v>
      </c>
      <c r="K170" s="12">
        <v>0</v>
      </c>
      <c r="L170" s="12">
        <v>1</v>
      </c>
      <c r="M170" s="12">
        <v>0</v>
      </c>
      <c r="N170" s="12">
        <v>0</v>
      </c>
      <c r="O170" s="12">
        <v>0</v>
      </c>
      <c r="P170" s="8">
        <v>54.054054054054049</v>
      </c>
      <c r="Q170" s="8">
        <v>9.0090090090090094</v>
      </c>
    </row>
    <row r="171" spans="1:17" x14ac:dyDescent="0.25">
      <c r="A171" s="10" t="s">
        <v>23</v>
      </c>
      <c r="B171" s="10">
        <v>25</v>
      </c>
      <c r="C171" s="10">
        <v>5</v>
      </c>
      <c r="D171" s="10">
        <v>3</v>
      </c>
      <c r="E171" s="21">
        <v>59.33</v>
      </c>
      <c r="F171" s="10">
        <v>45</v>
      </c>
      <c r="G171" s="10">
        <v>61</v>
      </c>
      <c r="H171" s="10">
        <v>3</v>
      </c>
      <c r="I171" s="10">
        <v>36</v>
      </c>
      <c r="J171" s="10">
        <v>22</v>
      </c>
      <c r="K171" s="10">
        <v>5</v>
      </c>
      <c r="L171" s="10">
        <v>2</v>
      </c>
      <c r="M171" s="10">
        <v>4</v>
      </c>
      <c r="N171" s="10">
        <v>5</v>
      </c>
      <c r="O171" s="10">
        <v>0</v>
      </c>
      <c r="P171" s="11">
        <v>6.8262261924827241</v>
      </c>
      <c r="Q171" s="11">
        <v>1.3989549974717681</v>
      </c>
    </row>
    <row r="172" spans="1:17" x14ac:dyDescent="0.25">
      <c r="A172" s="10"/>
      <c r="B172" s="7"/>
      <c r="C172" s="7"/>
      <c r="D172" s="7"/>
      <c r="E172" s="2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  <c r="Q172" s="8"/>
    </row>
    <row r="173" spans="1:17" ht="15.75" x14ac:dyDescent="0.25">
      <c r="A173" s="9" t="s">
        <v>76</v>
      </c>
      <c r="B173" s="10" t="s">
        <v>174</v>
      </c>
      <c r="C173" s="10" t="s">
        <v>175</v>
      </c>
      <c r="D173" s="10" t="s">
        <v>176</v>
      </c>
      <c r="E173" s="21" t="s">
        <v>177</v>
      </c>
      <c r="F173" s="10" t="s">
        <v>178</v>
      </c>
      <c r="G173" s="10" t="s">
        <v>179</v>
      </c>
      <c r="H173" s="10" t="s">
        <v>180</v>
      </c>
      <c r="I173" s="10" t="s">
        <v>181</v>
      </c>
      <c r="J173" s="10" t="s">
        <v>182</v>
      </c>
      <c r="K173" s="10" t="s">
        <v>183</v>
      </c>
      <c r="L173" s="10" t="s">
        <v>184</v>
      </c>
      <c r="M173" s="10" t="s">
        <v>185</v>
      </c>
      <c r="N173" s="10" t="s">
        <v>186</v>
      </c>
      <c r="O173" s="10" t="s">
        <v>187</v>
      </c>
      <c r="P173" s="11" t="s">
        <v>188</v>
      </c>
      <c r="Q173" s="11" t="s">
        <v>189</v>
      </c>
    </row>
    <row r="174" spans="1:17" x14ac:dyDescent="0.25">
      <c r="A174" s="7">
        <v>2012</v>
      </c>
      <c r="B174" s="7">
        <v>1</v>
      </c>
      <c r="C174" s="7">
        <v>0</v>
      </c>
      <c r="D174" s="7">
        <v>1</v>
      </c>
      <c r="E174" s="7">
        <v>3</v>
      </c>
      <c r="F174" s="7">
        <v>0</v>
      </c>
      <c r="G174" s="7">
        <v>1</v>
      </c>
      <c r="H174" s="7">
        <v>0</v>
      </c>
      <c r="I174" s="7">
        <v>3</v>
      </c>
      <c r="J174" s="7">
        <v>1</v>
      </c>
      <c r="K174" s="7">
        <v>0</v>
      </c>
      <c r="L174" s="7">
        <v>1</v>
      </c>
      <c r="M174" s="7">
        <v>0</v>
      </c>
      <c r="N174" s="7">
        <v>0</v>
      </c>
      <c r="O174" s="7">
        <v>0</v>
      </c>
      <c r="P174" s="8">
        <v>0</v>
      </c>
      <c r="Q174" s="8">
        <v>0.66666666666666663</v>
      </c>
    </row>
    <row r="175" spans="1:17" x14ac:dyDescent="0.25">
      <c r="A175" s="7">
        <v>2014</v>
      </c>
      <c r="B175" s="7">
        <v>3</v>
      </c>
      <c r="C175" s="7">
        <v>2</v>
      </c>
      <c r="D175" s="7">
        <v>0</v>
      </c>
      <c r="E175" s="7">
        <v>30</v>
      </c>
      <c r="F175" s="46">
        <v>9</v>
      </c>
      <c r="G175" s="46">
        <v>25</v>
      </c>
      <c r="H175" s="7">
        <v>0</v>
      </c>
      <c r="I175" s="12">
        <v>13</v>
      </c>
      <c r="J175" s="7">
        <v>11</v>
      </c>
      <c r="K175" s="7">
        <v>0</v>
      </c>
      <c r="L175" s="7">
        <v>0</v>
      </c>
      <c r="M175" s="7">
        <v>3</v>
      </c>
      <c r="N175" s="46">
        <v>2</v>
      </c>
      <c r="O175" s="7">
        <v>0</v>
      </c>
      <c r="P175" s="78">
        <v>2.7</v>
      </c>
      <c r="Q175" s="78">
        <v>1.2</v>
      </c>
    </row>
    <row r="176" spans="1:17" x14ac:dyDescent="0.25">
      <c r="A176" s="7">
        <v>2015</v>
      </c>
      <c r="B176" s="7">
        <v>11</v>
      </c>
      <c r="C176" s="7">
        <v>9</v>
      </c>
      <c r="D176" s="7">
        <v>1</v>
      </c>
      <c r="E176" s="20">
        <v>57.33</v>
      </c>
      <c r="F176" s="7">
        <v>26</v>
      </c>
      <c r="G176" s="7">
        <v>54</v>
      </c>
      <c r="H176" s="7">
        <v>1</v>
      </c>
      <c r="I176" s="46">
        <v>54</v>
      </c>
      <c r="J176" s="46">
        <v>13</v>
      </c>
      <c r="K176" s="7">
        <v>4</v>
      </c>
      <c r="L176" s="7">
        <v>0</v>
      </c>
      <c r="M176" s="7">
        <v>4</v>
      </c>
      <c r="N176" s="7">
        <v>5</v>
      </c>
      <c r="O176" s="7">
        <v>1</v>
      </c>
      <c r="P176" s="8">
        <v>4.0816326530612246</v>
      </c>
      <c r="Q176" s="8">
        <v>1.1686725972440259</v>
      </c>
    </row>
    <row r="177" spans="1:21" x14ac:dyDescent="0.25">
      <c r="A177" s="7">
        <v>2016</v>
      </c>
      <c r="B177" s="12">
        <v>11</v>
      </c>
      <c r="C177" s="12">
        <v>6</v>
      </c>
      <c r="D177" s="12">
        <v>0</v>
      </c>
      <c r="E177" s="12">
        <v>46</v>
      </c>
      <c r="F177" s="46">
        <v>25</v>
      </c>
      <c r="G177" s="12">
        <v>53</v>
      </c>
      <c r="H177" s="46">
        <v>0</v>
      </c>
      <c r="I177" s="46">
        <v>43</v>
      </c>
      <c r="J177" s="12">
        <v>10</v>
      </c>
      <c r="K177" s="12">
        <v>2</v>
      </c>
      <c r="L177" s="12">
        <v>0</v>
      </c>
      <c r="M177" s="12">
        <v>1</v>
      </c>
      <c r="N177" s="12">
        <v>6</v>
      </c>
      <c r="O177" s="12">
        <v>2</v>
      </c>
      <c r="P177" s="47">
        <v>4.8913043478260869</v>
      </c>
      <c r="Q177" s="76">
        <v>1.3695652173913044</v>
      </c>
    </row>
    <row r="178" spans="1:21" x14ac:dyDescent="0.25">
      <c r="A178" s="7">
        <v>2017</v>
      </c>
      <c r="B178" s="12">
        <v>10</v>
      </c>
      <c r="C178" s="12">
        <v>6</v>
      </c>
      <c r="D178" s="12">
        <v>1</v>
      </c>
      <c r="E178" s="22">
        <v>36.659999999999997</v>
      </c>
      <c r="F178" s="46">
        <v>19</v>
      </c>
      <c r="G178" s="46">
        <v>41</v>
      </c>
      <c r="H178" s="46">
        <v>1</v>
      </c>
      <c r="I178" s="12">
        <v>37</v>
      </c>
      <c r="J178" s="46">
        <v>23</v>
      </c>
      <c r="K178" s="12">
        <v>3</v>
      </c>
      <c r="L178" s="12">
        <v>5</v>
      </c>
      <c r="M178" s="12">
        <v>5</v>
      </c>
      <c r="N178" s="46">
        <v>1</v>
      </c>
      <c r="O178" s="12">
        <v>0</v>
      </c>
      <c r="P178" s="17">
        <v>4.6644844517184945</v>
      </c>
      <c r="Q178" s="17">
        <v>1.7457719585379161</v>
      </c>
    </row>
    <row r="179" spans="1:21" x14ac:dyDescent="0.25">
      <c r="A179" s="7">
        <v>2018</v>
      </c>
      <c r="B179" s="46">
        <v>15</v>
      </c>
      <c r="C179" s="7">
        <v>10</v>
      </c>
      <c r="D179" s="46">
        <v>3</v>
      </c>
      <c r="E179" s="20">
        <v>62.66</v>
      </c>
      <c r="F179" s="7">
        <v>28</v>
      </c>
      <c r="G179" s="7">
        <v>63</v>
      </c>
      <c r="H179" s="7">
        <v>3</v>
      </c>
      <c r="I179" s="46">
        <v>50</v>
      </c>
      <c r="J179" s="7">
        <v>38</v>
      </c>
      <c r="K179" s="7">
        <v>5</v>
      </c>
      <c r="L179" s="7">
        <v>5</v>
      </c>
      <c r="M179" s="60">
        <v>7</v>
      </c>
      <c r="N179" s="7">
        <v>3</v>
      </c>
      <c r="O179" s="46">
        <v>1</v>
      </c>
      <c r="P179" s="47">
        <v>4.0217044366421959</v>
      </c>
      <c r="Q179" s="8">
        <v>1.6118736035748484</v>
      </c>
    </row>
    <row r="180" spans="1:21" x14ac:dyDescent="0.25">
      <c r="A180" s="7">
        <v>2019</v>
      </c>
      <c r="B180" s="12">
        <v>15</v>
      </c>
      <c r="C180" s="46">
        <v>11</v>
      </c>
      <c r="D180" s="46">
        <v>3</v>
      </c>
      <c r="E180" s="77">
        <v>72.333333333333329</v>
      </c>
      <c r="F180" s="46">
        <v>20</v>
      </c>
      <c r="G180" s="12">
        <v>56</v>
      </c>
      <c r="H180" s="46">
        <v>1</v>
      </c>
      <c r="I180" s="46">
        <v>72</v>
      </c>
      <c r="J180" s="60">
        <v>31</v>
      </c>
      <c r="K180" s="12">
        <v>7</v>
      </c>
      <c r="L180" s="12">
        <v>6</v>
      </c>
      <c r="M180" s="60">
        <v>7</v>
      </c>
      <c r="N180" s="12">
        <v>3</v>
      </c>
      <c r="O180" s="46">
        <v>3</v>
      </c>
      <c r="P180" s="62">
        <v>2.4884792626728114</v>
      </c>
      <c r="Q180" s="47">
        <v>1.2027649769585254</v>
      </c>
    </row>
    <row r="181" spans="1:21" x14ac:dyDescent="0.25">
      <c r="A181" s="7">
        <v>2022</v>
      </c>
      <c r="B181" s="12">
        <f>4+3</f>
        <v>7</v>
      </c>
      <c r="C181" s="12">
        <f>2+2</f>
        <v>4</v>
      </c>
      <c r="D181" s="12">
        <v>0</v>
      </c>
      <c r="E181" s="12">
        <f>10.6666666666667+15.3333</f>
        <v>25.999966666666701</v>
      </c>
      <c r="F181" s="12">
        <f>10+4</f>
        <v>14</v>
      </c>
      <c r="G181" s="12">
        <f>10+16</f>
        <v>26</v>
      </c>
      <c r="H181" s="46">
        <v>0</v>
      </c>
      <c r="I181" s="12">
        <f>8+12</f>
        <v>20</v>
      </c>
      <c r="J181" s="12">
        <f>8+8</f>
        <v>16</v>
      </c>
      <c r="K181" s="12">
        <f>3+7</f>
        <v>10</v>
      </c>
      <c r="L181" s="46">
        <v>1</v>
      </c>
      <c r="M181" s="12">
        <v>1</v>
      </c>
      <c r="N181" s="46">
        <f>0+1</f>
        <v>1</v>
      </c>
      <c r="O181" s="12">
        <v>0</v>
      </c>
      <c r="P181" s="8">
        <v>4.8461600591795566</v>
      </c>
      <c r="Q181" s="8">
        <v>1.6153866863931856</v>
      </c>
    </row>
    <row r="182" spans="1:21" x14ac:dyDescent="0.25">
      <c r="A182" s="7">
        <v>2023</v>
      </c>
      <c r="B182" s="7">
        <v>11</v>
      </c>
      <c r="C182" s="7">
        <v>3</v>
      </c>
      <c r="D182" s="7">
        <v>0</v>
      </c>
      <c r="E182" s="7">
        <v>37</v>
      </c>
      <c r="F182" s="7">
        <v>27</v>
      </c>
      <c r="G182" s="7">
        <v>40</v>
      </c>
      <c r="H182" s="74">
        <v>0</v>
      </c>
      <c r="I182" s="7">
        <v>26</v>
      </c>
      <c r="J182" s="7">
        <v>30</v>
      </c>
      <c r="K182" s="7">
        <v>5</v>
      </c>
      <c r="L182" s="7">
        <v>3</v>
      </c>
      <c r="M182" s="7">
        <v>1</v>
      </c>
      <c r="N182" s="7">
        <v>3</v>
      </c>
      <c r="O182" s="7">
        <v>0</v>
      </c>
      <c r="P182" s="8">
        <v>6.5675675675675675</v>
      </c>
      <c r="Q182" s="8">
        <v>1.8918918918918919</v>
      </c>
    </row>
    <row r="183" spans="1:21" x14ac:dyDescent="0.25">
      <c r="A183" s="10" t="s">
        <v>23</v>
      </c>
      <c r="B183" s="10">
        <v>84</v>
      </c>
      <c r="C183" s="10">
        <v>51</v>
      </c>
      <c r="D183" s="10">
        <v>9</v>
      </c>
      <c r="E183" s="10">
        <v>371</v>
      </c>
      <c r="F183" s="10">
        <v>168</v>
      </c>
      <c r="G183" s="10">
        <v>359</v>
      </c>
      <c r="H183" s="10">
        <v>6</v>
      </c>
      <c r="I183" s="10">
        <v>318</v>
      </c>
      <c r="J183" s="10">
        <v>173</v>
      </c>
      <c r="K183" s="10">
        <v>36</v>
      </c>
      <c r="L183" s="10">
        <v>21</v>
      </c>
      <c r="M183" s="10">
        <v>29</v>
      </c>
      <c r="N183" s="10">
        <v>24</v>
      </c>
      <c r="O183" s="10">
        <v>7</v>
      </c>
      <c r="P183" s="11">
        <v>4.0754716981132075</v>
      </c>
      <c r="Q183" s="11">
        <v>1.4339622641509433</v>
      </c>
    </row>
    <row r="184" spans="1:21" x14ac:dyDescent="0.25">
      <c r="A184" s="10"/>
      <c r="P184" s="8"/>
      <c r="Q184" s="8"/>
    </row>
    <row r="185" spans="1:21" ht="15.75" x14ac:dyDescent="0.25">
      <c r="A185" s="9" t="s">
        <v>199</v>
      </c>
      <c r="B185" s="10" t="s">
        <v>174</v>
      </c>
      <c r="C185" s="10" t="s">
        <v>175</v>
      </c>
      <c r="D185" s="10" t="s">
        <v>176</v>
      </c>
      <c r="E185" s="21" t="s">
        <v>177</v>
      </c>
      <c r="F185" s="10" t="s">
        <v>178</v>
      </c>
      <c r="G185" s="10" t="s">
        <v>179</v>
      </c>
      <c r="H185" s="10" t="s">
        <v>180</v>
      </c>
      <c r="I185" s="10" t="s">
        <v>181</v>
      </c>
      <c r="J185" s="10" t="s">
        <v>182</v>
      </c>
      <c r="K185" s="10" t="s">
        <v>183</v>
      </c>
      <c r="L185" s="10" t="s">
        <v>184</v>
      </c>
      <c r="M185" s="10" t="s">
        <v>185</v>
      </c>
      <c r="N185" s="10" t="s">
        <v>186</v>
      </c>
      <c r="O185" s="10" t="s">
        <v>187</v>
      </c>
      <c r="P185" s="11" t="s">
        <v>188</v>
      </c>
      <c r="Q185" s="11" t="s">
        <v>189</v>
      </c>
    </row>
    <row r="186" spans="1:21" x14ac:dyDescent="0.25">
      <c r="A186" s="7">
        <v>2011</v>
      </c>
      <c r="B186" s="7">
        <v>1</v>
      </c>
      <c r="C186" s="7">
        <v>0</v>
      </c>
      <c r="D186" s="7">
        <v>0</v>
      </c>
      <c r="E186" s="7">
        <v>1</v>
      </c>
      <c r="F186" s="7">
        <v>3</v>
      </c>
      <c r="G186" s="7">
        <v>4</v>
      </c>
      <c r="H186" s="7">
        <v>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8">
        <v>27</v>
      </c>
      <c r="Q186" s="8">
        <v>4</v>
      </c>
    </row>
    <row r="187" spans="1:21" x14ac:dyDescent="0.25">
      <c r="A187" s="10" t="s">
        <v>23</v>
      </c>
      <c r="B187" s="10">
        <v>1</v>
      </c>
      <c r="C187" s="10">
        <v>0</v>
      </c>
      <c r="D187" s="10">
        <v>0</v>
      </c>
      <c r="E187" s="10">
        <v>1</v>
      </c>
      <c r="F187" s="10">
        <v>3</v>
      </c>
      <c r="G187" s="10">
        <v>4</v>
      </c>
      <c r="H187" s="10">
        <v>1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1">
        <v>27</v>
      </c>
      <c r="Q187" s="11">
        <v>4</v>
      </c>
    </row>
    <row r="188" spans="1:2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8"/>
      <c r="Q188" s="8"/>
      <c r="U188" s="34"/>
    </row>
    <row r="189" spans="1:21" ht="15.75" x14ac:dyDescent="0.25">
      <c r="A189" s="9" t="s">
        <v>81</v>
      </c>
      <c r="B189" s="10" t="s">
        <v>174</v>
      </c>
      <c r="C189" s="10" t="s">
        <v>175</v>
      </c>
      <c r="D189" s="10" t="s">
        <v>176</v>
      </c>
      <c r="E189" s="21" t="s">
        <v>177</v>
      </c>
      <c r="F189" s="10" t="s">
        <v>178</v>
      </c>
      <c r="G189" s="10" t="s">
        <v>179</v>
      </c>
      <c r="H189" s="10" t="s">
        <v>180</v>
      </c>
      <c r="I189" s="10" t="s">
        <v>181</v>
      </c>
      <c r="J189" s="10" t="s">
        <v>182</v>
      </c>
      <c r="K189" s="10" t="s">
        <v>183</v>
      </c>
      <c r="L189" s="10" t="s">
        <v>184</v>
      </c>
      <c r="M189" s="10" t="s">
        <v>185</v>
      </c>
      <c r="N189" s="10" t="s">
        <v>186</v>
      </c>
      <c r="O189" s="10" t="s">
        <v>187</v>
      </c>
      <c r="P189" s="11" t="s">
        <v>188</v>
      </c>
      <c r="Q189" s="11" t="s">
        <v>189</v>
      </c>
    </row>
    <row r="190" spans="1:21" x14ac:dyDescent="0.25">
      <c r="A190" s="7">
        <v>2018</v>
      </c>
      <c r="B190" s="7">
        <v>4</v>
      </c>
      <c r="C190" s="7">
        <v>0</v>
      </c>
      <c r="D190" s="7">
        <v>0</v>
      </c>
      <c r="E190" s="20">
        <v>4.33</v>
      </c>
      <c r="F190" s="7">
        <v>3</v>
      </c>
      <c r="G190" s="7">
        <v>2</v>
      </c>
      <c r="H190" s="7">
        <v>0</v>
      </c>
      <c r="I190" s="7">
        <v>8</v>
      </c>
      <c r="J190" s="7">
        <v>8</v>
      </c>
      <c r="K190" s="7">
        <v>1</v>
      </c>
      <c r="L190" s="7">
        <v>2</v>
      </c>
      <c r="M190" s="7">
        <v>1</v>
      </c>
      <c r="N190" s="7">
        <v>1</v>
      </c>
      <c r="O190" s="7">
        <v>0</v>
      </c>
      <c r="P190" s="8">
        <v>6.2355658198614314</v>
      </c>
      <c r="Q190" s="8">
        <v>2.3094688221709005</v>
      </c>
    </row>
    <row r="191" spans="1:21" x14ac:dyDescent="0.25">
      <c r="A191" s="10" t="s">
        <v>23</v>
      </c>
      <c r="B191" s="10">
        <v>4</v>
      </c>
      <c r="C191" s="10">
        <v>0</v>
      </c>
      <c r="D191" s="10">
        <v>0</v>
      </c>
      <c r="E191" s="21">
        <v>4.33</v>
      </c>
      <c r="F191" s="10">
        <v>3</v>
      </c>
      <c r="G191" s="10">
        <v>2</v>
      </c>
      <c r="H191" s="10">
        <v>0</v>
      </c>
      <c r="I191" s="10">
        <v>8</v>
      </c>
      <c r="J191" s="10">
        <v>8</v>
      </c>
      <c r="K191" s="10">
        <v>1</v>
      </c>
      <c r="L191" s="10">
        <v>2</v>
      </c>
      <c r="M191" s="10">
        <v>1</v>
      </c>
      <c r="N191" s="10">
        <v>1</v>
      </c>
      <c r="O191" s="10">
        <v>0</v>
      </c>
      <c r="P191" s="11">
        <v>6.2355658198614314</v>
      </c>
      <c r="Q191" s="11">
        <v>2.3094688221709005</v>
      </c>
    </row>
    <row r="192" spans="1:21" x14ac:dyDescent="0.25">
      <c r="A192" s="10"/>
      <c r="B192" s="10"/>
      <c r="C192" s="10"/>
      <c r="D192" s="10"/>
      <c r="E192" s="2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8"/>
      <c r="Q192" s="8"/>
    </row>
    <row r="193" spans="1:17" ht="15.75" x14ac:dyDescent="0.25">
      <c r="A193" s="9" t="s">
        <v>85</v>
      </c>
      <c r="B193" s="10" t="s">
        <v>174</v>
      </c>
      <c r="C193" s="10" t="s">
        <v>175</v>
      </c>
      <c r="D193" s="10" t="s">
        <v>176</v>
      </c>
      <c r="E193" s="21" t="s">
        <v>177</v>
      </c>
      <c r="F193" s="10" t="s">
        <v>178</v>
      </c>
      <c r="G193" s="10" t="s">
        <v>179</v>
      </c>
      <c r="H193" s="10" t="s">
        <v>180</v>
      </c>
      <c r="I193" s="10" t="s">
        <v>181</v>
      </c>
      <c r="J193" s="10" t="s">
        <v>182</v>
      </c>
      <c r="K193" s="10" t="s">
        <v>183</v>
      </c>
      <c r="L193" s="10" t="s">
        <v>184</v>
      </c>
      <c r="M193" s="10" t="s">
        <v>185</v>
      </c>
      <c r="N193" s="10" t="s">
        <v>186</v>
      </c>
      <c r="O193" s="10" t="s">
        <v>187</v>
      </c>
      <c r="P193" s="11" t="s">
        <v>188</v>
      </c>
      <c r="Q193" s="11" t="s">
        <v>189</v>
      </c>
    </row>
    <row r="194" spans="1:17" x14ac:dyDescent="0.25">
      <c r="A194" s="7">
        <v>2005</v>
      </c>
      <c r="B194" s="7">
        <v>1</v>
      </c>
      <c r="C194" s="7">
        <v>0</v>
      </c>
      <c r="D194" s="7">
        <v>0</v>
      </c>
      <c r="E194" s="7">
        <v>3</v>
      </c>
      <c r="F194" s="7">
        <v>2</v>
      </c>
      <c r="G194" s="7">
        <v>4</v>
      </c>
      <c r="H194" s="7">
        <v>0</v>
      </c>
      <c r="I194" s="7">
        <v>3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8">
        <v>6</v>
      </c>
      <c r="Q194" s="8">
        <v>1.3333333333333333</v>
      </c>
    </row>
    <row r="195" spans="1:17" x14ac:dyDescent="0.25">
      <c r="A195" s="10" t="s">
        <v>23</v>
      </c>
      <c r="B195" s="10">
        <v>1</v>
      </c>
      <c r="C195" s="10">
        <v>0</v>
      </c>
      <c r="D195" s="10">
        <v>0</v>
      </c>
      <c r="E195" s="10">
        <v>3</v>
      </c>
      <c r="F195" s="10">
        <v>2</v>
      </c>
      <c r="G195" s="10">
        <v>4</v>
      </c>
      <c r="H195" s="10">
        <v>0</v>
      </c>
      <c r="I195" s="10">
        <v>3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1">
        <v>6</v>
      </c>
      <c r="Q195" s="11">
        <v>1.3333333333333333</v>
      </c>
    </row>
    <row r="196" spans="1:17" x14ac:dyDescent="0.25">
      <c r="A196" s="10"/>
      <c r="B196" s="10"/>
      <c r="C196" s="10"/>
      <c r="D196" s="10"/>
      <c r="E196" s="2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8"/>
      <c r="Q196" s="8"/>
    </row>
    <row r="197" spans="1:17" ht="15.75" x14ac:dyDescent="0.25">
      <c r="A197" s="9" t="s">
        <v>200</v>
      </c>
      <c r="B197" s="10" t="s">
        <v>174</v>
      </c>
      <c r="C197" s="10" t="s">
        <v>175</v>
      </c>
      <c r="D197" s="10" t="s">
        <v>176</v>
      </c>
      <c r="E197" s="21" t="s">
        <v>177</v>
      </c>
      <c r="F197" s="10" t="s">
        <v>178</v>
      </c>
      <c r="G197" s="10" t="s">
        <v>179</v>
      </c>
      <c r="H197" s="10" t="s">
        <v>180</v>
      </c>
      <c r="I197" s="10" t="s">
        <v>181</v>
      </c>
      <c r="J197" s="10" t="s">
        <v>182</v>
      </c>
      <c r="K197" s="10" t="s">
        <v>183</v>
      </c>
      <c r="L197" s="10" t="s">
        <v>184</v>
      </c>
      <c r="M197" s="10" t="s">
        <v>185</v>
      </c>
      <c r="N197" s="10" t="s">
        <v>186</v>
      </c>
      <c r="O197" s="10" t="s">
        <v>187</v>
      </c>
      <c r="P197" s="11" t="s">
        <v>188</v>
      </c>
      <c r="Q197" s="11" t="s">
        <v>189</v>
      </c>
    </row>
    <row r="198" spans="1:17" x14ac:dyDescent="0.25">
      <c r="A198" s="7">
        <v>2013</v>
      </c>
      <c r="B198" s="7">
        <v>1</v>
      </c>
      <c r="C198" s="7">
        <v>0</v>
      </c>
      <c r="D198" s="7">
        <v>0</v>
      </c>
      <c r="E198" s="7">
        <v>1</v>
      </c>
      <c r="F198" s="7">
        <v>1</v>
      </c>
      <c r="G198" s="7">
        <v>0</v>
      </c>
      <c r="H198" s="7">
        <v>0</v>
      </c>
      <c r="I198" s="7">
        <v>0</v>
      </c>
      <c r="J198" s="7">
        <v>1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8">
        <v>9</v>
      </c>
      <c r="Q198" s="8">
        <v>1</v>
      </c>
    </row>
    <row r="199" spans="1:17" x14ac:dyDescent="0.25">
      <c r="A199" s="7">
        <v>2015</v>
      </c>
      <c r="B199" s="7">
        <v>16</v>
      </c>
      <c r="C199" s="7">
        <v>5</v>
      </c>
      <c r="D199" s="7">
        <v>0</v>
      </c>
      <c r="E199" s="20">
        <v>33.659999999999997</v>
      </c>
      <c r="F199" s="7">
        <v>20</v>
      </c>
      <c r="G199" s="7">
        <v>41</v>
      </c>
      <c r="H199" s="7">
        <v>1</v>
      </c>
      <c r="I199" s="7">
        <v>21</v>
      </c>
      <c r="J199" s="46">
        <v>13</v>
      </c>
      <c r="K199" s="7">
        <v>4</v>
      </c>
      <c r="L199" s="7">
        <v>0</v>
      </c>
      <c r="M199" s="7">
        <v>4</v>
      </c>
      <c r="N199" s="46">
        <v>1</v>
      </c>
      <c r="O199" s="7">
        <v>1</v>
      </c>
      <c r="P199" s="8">
        <v>5.3475935828877015</v>
      </c>
      <c r="Q199" s="8">
        <v>1.6042780748663104</v>
      </c>
    </row>
    <row r="200" spans="1:17" x14ac:dyDescent="0.25">
      <c r="A200" s="7">
        <v>2016</v>
      </c>
      <c r="B200" s="12">
        <v>11</v>
      </c>
      <c r="C200" s="12">
        <v>8</v>
      </c>
      <c r="D200" s="12">
        <v>0</v>
      </c>
      <c r="E200" s="22">
        <v>36.33</v>
      </c>
      <c r="F200" s="46">
        <v>25</v>
      </c>
      <c r="G200" s="46">
        <v>40</v>
      </c>
      <c r="H200" s="12">
        <v>2</v>
      </c>
      <c r="I200" s="12">
        <v>19</v>
      </c>
      <c r="J200" s="12">
        <v>20</v>
      </c>
      <c r="K200" s="12">
        <v>3</v>
      </c>
      <c r="L200" s="12">
        <v>0</v>
      </c>
      <c r="M200" s="12">
        <v>2</v>
      </c>
      <c r="N200" s="12">
        <v>3</v>
      </c>
      <c r="O200" s="12">
        <v>0</v>
      </c>
      <c r="P200" s="17">
        <v>6.1932287365813377</v>
      </c>
      <c r="Q200" s="8">
        <v>1.6515276630883569</v>
      </c>
    </row>
    <row r="201" spans="1:17" x14ac:dyDescent="0.25">
      <c r="A201" s="10" t="s">
        <v>23</v>
      </c>
      <c r="B201" s="10">
        <v>28</v>
      </c>
      <c r="C201" s="10">
        <v>13</v>
      </c>
      <c r="D201" s="10">
        <v>0</v>
      </c>
      <c r="E201" s="10">
        <v>71</v>
      </c>
      <c r="F201" s="10">
        <v>46</v>
      </c>
      <c r="G201" s="10">
        <v>81</v>
      </c>
      <c r="H201" s="10">
        <v>3</v>
      </c>
      <c r="I201" s="10">
        <v>40</v>
      </c>
      <c r="J201" s="10">
        <v>34</v>
      </c>
      <c r="K201" s="10">
        <v>7</v>
      </c>
      <c r="L201" s="68">
        <v>0</v>
      </c>
      <c r="M201" s="10">
        <v>6</v>
      </c>
      <c r="N201" s="10">
        <v>4</v>
      </c>
      <c r="O201" s="10">
        <v>1</v>
      </c>
      <c r="P201" s="11">
        <v>5.830985915492958</v>
      </c>
      <c r="Q201" s="11">
        <v>1.619718309859155</v>
      </c>
    </row>
    <row r="202" spans="1:17" x14ac:dyDescent="0.25">
      <c r="A202" s="10"/>
      <c r="B202" s="10"/>
      <c r="C202" s="10"/>
      <c r="D202" s="10"/>
      <c r="E202" s="2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8"/>
      <c r="Q202" s="8"/>
    </row>
    <row r="203" spans="1:17" ht="15.75" x14ac:dyDescent="0.25">
      <c r="A203" s="9" t="s">
        <v>88</v>
      </c>
      <c r="B203" s="10" t="s">
        <v>174</v>
      </c>
      <c r="C203" s="10" t="s">
        <v>175</v>
      </c>
      <c r="D203" s="10" t="s">
        <v>176</v>
      </c>
      <c r="E203" s="21" t="s">
        <v>177</v>
      </c>
      <c r="F203" s="10" t="s">
        <v>178</v>
      </c>
      <c r="G203" s="10" t="s">
        <v>179</v>
      </c>
      <c r="H203" s="10" t="s">
        <v>180</v>
      </c>
      <c r="I203" s="10" t="s">
        <v>181</v>
      </c>
      <c r="J203" s="10" t="s">
        <v>182</v>
      </c>
      <c r="K203" s="10" t="s">
        <v>183</v>
      </c>
      <c r="L203" s="10" t="s">
        <v>184</v>
      </c>
      <c r="M203" s="10" t="s">
        <v>185</v>
      </c>
      <c r="N203" s="10" t="s">
        <v>186</v>
      </c>
      <c r="O203" s="10" t="s">
        <v>187</v>
      </c>
      <c r="P203" s="11" t="s">
        <v>188</v>
      </c>
      <c r="Q203" s="11" t="s">
        <v>189</v>
      </c>
    </row>
    <row r="204" spans="1:17" x14ac:dyDescent="0.25">
      <c r="A204" s="7">
        <v>2018</v>
      </c>
      <c r="B204" s="7">
        <v>3</v>
      </c>
      <c r="C204" s="7">
        <v>0</v>
      </c>
      <c r="D204" s="7">
        <v>0</v>
      </c>
      <c r="E204" s="7">
        <v>3</v>
      </c>
      <c r="F204" s="7">
        <v>7</v>
      </c>
      <c r="G204" s="7">
        <v>8</v>
      </c>
      <c r="H204" s="7">
        <v>0</v>
      </c>
      <c r="I204" s="7">
        <v>3</v>
      </c>
      <c r="J204" s="7">
        <v>5</v>
      </c>
      <c r="K204" s="7">
        <v>2</v>
      </c>
      <c r="L204" s="7">
        <v>1</v>
      </c>
      <c r="M204" s="7">
        <v>0</v>
      </c>
      <c r="N204" s="7">
        <v>0</v>
      </c>
      <c r="O204" s="7">
        <v>0</v>
      </c>
      <c r="P204" s="8">
        <v>21</v>
      </c>
      <c r="Q204" s="8">
        <v>4.333333333333333</v>
      </c>
    </row>
    <row r="205" spans="1:17" x14ac:dyDescent="0.25">
      <c r="A205" s="7">
        <v>2019</v>
      </c>
      <c r="B205" s="7">
        <v>2</v>
      </c>
      <c r="C205" s="7">
        <v>1</v>
      </c>
      <c r="D205" s="7">
        <v>0</v>
      </c>
      <c r="E205" s="7">
        <v>2</v>
      </c>
      <c r="F205" s="7">
        <v>2</v>
      </c>
      <c r="G205" s="7">
        <v>4</v>
      </c>
      <c r="H205" s="7">
        <v>0</v>
      </c>
      <c r="I205" s="7">
        <v>1</v>
      </c>
      <c r="J205" s="7">
        <v>3</v>
      </c>
      <c r="K205" s="7">
        <v>1</v>
      </c>
      <c r="L205" s="7">
        <v>2</v>
      </c>
      <c r="M205" s="7">
        <v>0</v>
      </c>
      <c r="N205" s="7">
        <v>0</v>
      </c>
      <c r="O205" s="7">
        <v>0</v>
      </c>
      <c r="P205" s="8">
        <v>9</v>
      </c>
      <c r="Q205" s="8">
        <v>3.5</v>
      </c>
    </row>
    <row r="206" spans="1:17" x14ac:dyDescent="0.25">
      <c r="A206" s="10" t="s">
        <v>23</v>
      </c>
      <c r="B206" s="10">
        <v>5</v>
      </c>
      <c r="C206" s="10">
        <v>1</v>
      </c>
      <c r="D206" s="10">
        <v>0</v>
      </c>
      <c r="E206" s="10">
        <v>5</v>
      </c>
      <c r="F206" s="10">
        <v>9</v>
      </c>
      <c r="G206" s="10">
        <v>12</v>
      </c>
      <c r="H206" s="10">
        <v>0</v>
      </c>
      <c r="I206" s="10">
        <v>1</v>
      </c>
      <c r="J206" s="10">
        <v>8</v>
      </c>
      <c r="K206" s="10">
        <v>3</v>
      </c>
      <c r="L206" s="10">
        <v>3</v>
      </c>
      <c r="M206" s="10">
        <v>0</v>
      </c>
      <c r="N206" s="10">
        <v>0</v>
      </c>
      <c r="O206" s="10">
        <v>0</v>
      </c>
      <c r="P206" s="11">
        <v>16.2</v>
      </c>
      <c r="Q206" s="11">
        <v>4</v>
      </c>
    </row>
    <row r="207" spans="1:17" x14ac:dyDescent="0.25">
      <c r="A207" s="10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8"/>
      <c r="Q207" s="8"/>
    </row>
    <row r="208" spans="1:17" ht="15.75" x14ac:dyDescent="0.25">
      <c r="A208" s="9" t="s">
        <v>201</v>
      </c>
      <c r="B208" s="10" t="s">
        <v>174</v>
      </c>
      <c r="C208" s="10" t="s">
        <v>175</v>
      </c>
      <c r="D208" s="10" t="s">
        <v>176</v>
      </c>
      <c r="E208" s="21" t="s">
        <v>177</v>
      </c>
      <c r="F208" s="10" t="s">
        <v>178</v>
      </c>
      <c r="G208" s="10" t="s">
        <v>179</v>
      </c>
      <c r="H208" s="10" t="s">
        <v>180</v>
      </c>
      <c r="I208" s="10" t="s">
        <v>181</v>
      </c>
      <c r="J208" s="10" t="s">
        <v>182</v>
      </c>
      <c r="K208" s="10" t="s">
        <v>183</v>
      </c>
      <c r="L208" s="10" t="s">
        <v>184</v>
      </c>
      <c r="M208" s="10" t="s">
        <v>185</v>
      </c>
      <c r="N208" s="10" t="s">
        <v>186</v>
      </c>
      <c r="O208" s="10" t="s">
        <v>187</v>
      </c>
      <c r="P208" s="11" t="s">
        <v>188</v>
      </c>
      <c r="Q208" s="11" t="s">
        <v>189</v>
      </c>
    </row>
    <row r="209" spans="1:17" x14ac:dyDescent="0.25">
      <c r="A209" s="7">
        <v>2015</v>
      </c>
      <c r="B209" s="7">
        <v>1</v>
      </c>
      <c r="C209" s="7">
        <v>0</v>
      </c>
      <c r="D209" s="7">
        <v>0</v>
      </c>
      <c r="E209" s="7">
        <v>2</v>
      </c>
      <c r="F209" s="7">
        <v>0</v>
      </c>
      <c r="G209" s="7">
        <v>1</v>
      </c>
      <c r="H209" s="7">
        <v>0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8">
        <v>0</v>
      </c>
      <c r="Q209" s="8">
        <v>1</v>
      </c>
    </row>
    <row r="210" spans="1:17" x14ac:dyDescent="0.25">
      <c r="A210" s="7">
        <v>2017</v>
      </c>
      <c r="B210" s="12">
        <v>1</v>
      </c>
      <c r="C210" s="12">
        <v>1</v>
      </c>
      <c r="D210" s="12">
        <v>0</v>
      </c>
      <c r="E210" s="12">
        <v>6</v>
      </c>
      <c r="F210" s="12">
        <v>3</v>
      </c>
      <c r="G210" s="12">
        <v>6</v>
      </c>
      <c r="H210" s="12">
        <v>0</v>
      </c>
      <c r="I210" s="12">
        <v>5</v>
      </c>
      <c r="J210" s="12">
        <v>3</v>
      </c>
      <c r="K210" s="12">
        <v>2</v>
      </c>
      <c r="L210" s="12">
        <v>0</v>
      </c>
      <c r="M210" s="12">
        <v>0</v>
      </c>
      <c r="N210" s="12">
        <v>1</v>
      </c>
      <c r="O210" s="12">
        <v>0</v>
      </c>
      <c r="P210" s="17">
        <v>4.5</v>
      </c>
      <c r="Q210" s="17">
        <v>1.5</v>
      </c>
    </row>
    <row r="211" spans="1:17" x14ac:dyDescent="0.25">
      <c r="A211" s="10" t="s">
        <v>23</v>
      </c>
      <c r="B211" s="10">
        <v>1</v>
      </c>
      <c r="C211" s="10">
        <v>1</v>
      </c>
      <c r="D211" s="10">
        <v>0</v>
      </c>
      <c r="E211" s="10">
        <v>6</v>
      </c>
      <c r="F211" s="10">
        <v>3</v>
      </c>
      <c r="G211" s="10">
        <v>6</v>
      </c>
      <c r="H211" s="10">
        <v>0</v>
      </c>
      <c r="I211" s="10">
        <v>5</v>
      </c>
      <c r="J211" s="10">
        <v>3</v>
      </c>
      <c r="K211" s="10">
        <v>2</v>
      </c>
      <c r="L211" s="10">
        <v>0</v>
      </c>
      <c r="M211" s="10">
        <v>0</v>
      </c>
      <c r="N211" s="10">
        <v>1</v>
      </c>
      <c r="O211" s="10">
        <v>0</v>
      </c>
      <c r="P211" s="11">
        <v>4.5</v>
      </c>
      <c r="Q211" s="11">
        <v>1.5</v>
      </c>
    </row>
    <row r="212" spans="1:17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8"/>
      <c r="Q212" s="8"/>
    </row>
    <row r="213" spans="1:17" ht="15.75" x14ac:dyDescent="0.25">
      <c r="A213" s="9" t="s">
        <v>202</v>
      </c>
      <c r="B213" s="10" t="s">
        <v>174</v>
      </c>
      <c r="C213" s="10" t="s">
        <v>175</v>
      </c>
      <c r="D213" s="10" t="s">
        <v>176</v>
      </c>
      <c r="E213" s="10" t="s">
        <v>177</v>
      </c>
      <c r="F213" s="10" t="s">
        <v>178</v>
      </c>
      <c r="G213" s="10" t="s">
        <v>179</v>
      </c>
      <c r="H213" s="10" t="s">
        <v>180</v>
      </c>
      <c r="I213" s="10" t="s">
        <v>181</v>
      </c>
      <c r="J213" s="10" t="s">
        <v>182</v>
      </c>
      <c r="K213" s="10" t="s">
        <v>183</v>
      </c>
      <c r="L213" s="10" t="s">
        <v>184</v>
      </c>
      <c r="M213" s="10" t="s">
        <v>185</v>
      </c>
      <c r="N213" s="10" t="s">
        <v>186</v>
      </c>
      <c r="O213" s="10" t="s">
        <v>187</v>
      </c>
      <c r="P213" s="11" t="s">
        <v>188</v>
      </c>
      <c r="Q213" s="11" t="s">
        <v>189</v>
      </c>
    </row>
    <row r="214" spans="1:17" x14ac:dyDescent="0.25">
      <c r="A214" s="7">
        <v>2005</v>
      </c>
      <c r="B214" s="7">
        <v>2</v>
      </c>
      <c r="C214" s="7">
        <v>0</v>
      </c>
      <c r="D214" s="7">
        <v>0</v>
      </c>
      <c r="E214" s="7">
        <v>7</v>
      </c>
      <c r="F214" s="7">
        <v>2</v>
      </c>
      <c r="G214" s="7">
        <v>5</v>
      </c>
      <c r="H214" s="7">
        <v>0</v>
      </c>
      <c r="I214" s="7">
        <v>2</v>
      </c>
      <c r="J214" s="7">
        <v>3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8">
        <v>2.5714285714285716</v>
      </c>
      <c r="Q214" s="8">
        <v>1.1428571428571428</v>
      </c>
    </row>
    <row r="215" spans="1:17" x14ac:dyDescent="0.25">
      <c r="A215" s="7">
        <v>2006</v>
      </c>
      <c r="B215" s="7">
        <v>3</v>
      </c>
      <c r="C215" s="7">
        <v>0</v>
      </c>
      <c r="D215" s="7">
        <v>0</v>
      </c>
      <c r="E215" s="7">
        <v>7</v>
      </c>
      <c r="F215" s="7">
        <v>3</v>
      </c>
      <c r="G215" s="7">
        <v>5</v>
      </c>
      <c r="H215" s="7">
        <v>0</v>
      </c>
      <c r="I215" s="7">
        <v>8</v>
      </c>
      <c r="J215" s="7">
        <v>3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8">
        <v>3.8571428571428572</v>
      </c>
      <c r="Q215" s="8">
        <v>1.1428571428571428</v>
      </c>
    </row>
    <row r="216" spans="1:17" x14ac:dyDescent="0.25">
      <c r="A216" s="10" t="s">
        <v>23</v>
      </c>
      <c r="B216" s="10">
        <v>5</v>
      </c>
      <c r="C216" s="10">
        <v>0</v>
      </c>
      <c r="D216" s="10">
        <v>0</v>
      </c>
      <c r="E216" s="10">
        <v>14</v>
      </c>
      <c r="F216" s="10">
        <v>5</v>
      </c>
      <c r="G216" s="10">
        <v>10</v>
      </c>
      <c r="H216" s="10">
        <v>0</v>
      </c>
      <c r="I216" s="10">
        <v>10</v>
      </c>
      <c r="J216" s="10">
        <v>6</v>
      </c>
      <c r="K216" s="10">
        <v>0</v>
      </c>
      <c r="L216" s="10">
        <v>0</v>
      </c>
      <c r="M216" s="10">
        <v>2</v>
      </c>
      <c r="N216" s="10">
        <v>1</v>
      </c>
      <c r="O216" s="10">
        <v>0</v>
      </c>
      <c r="P216" s="11">
        <v>3.2142857142857144</v>
      </c>
      <c r="Q216" s="11">
        <v>1.1428571428571428</v>
      </c>
    </row>
    <row r="217" spans="1:17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8"/>
      <c r="Q217" s="8"/>
    </row>
    <row r="218" spans="1:17" ht="15.75" x14ac:dyDescent="0.25">
      <c r="A218" s="9" t="s">
        <v>203</v>
      </c>
      <c r="B218" s="10" t="s">
        <v>174</v>
      </c>
      <c r="C218" s="10" t="s">
        <v>175</v>
      </c>
      <c r="D218" s="10" t="s">
        <v>176</v>
      </c>
      <c r="E218" s="10" t="s">
        <v>177</v>
      </c>
      <c r="F218" s="10" t="s">
        <v>178</v>
      </c>
      <c r="G218" s="10" t="s">
        <v>179</v>
      </c>
      <c r="H218" s="10" t="s">
        <v>180</v>
      </c>
      <c r="I218" s="10" t="s">
        <v>181</v>
      </c>
      <c r="J218" s="10" t="s">
        <v>182</v>
      </c>
      <c r="K218" s="10" t="s">
        <v>183</v>
      </c>
      <c r="L218" s="10" t="s">
        <v>184</v>
      </c>
      <c r="M218" s="10" t="s">
        <v>185</v>
      </c>
      <c r="N218" s="10" t="s">
        <v>186</v>
      </c>
      <c r="O218" s="10" t="s">
        <v>187</v>
      </c>
      <c r="P218" s="11" t="s">
        <v>188</v>
      </c>
      <c r="Q218" s="11" t="s">
        <v>189</v>
      </c>
    </row>
    <row r="219" spans="1:17" x14ac:dyDescent="0.25">
      <c r="A219" s="7">
        <v>2005</v>
      </c>
      <c r="B219" s="7">
        <v>6</v>
      </c>
      <c r="C219" s="7">
        <v>0</v>
      </c>
      <c r="D219" s="7">
        <v>0</v>
      </c>
      <c r="E219" s="7">
        <v>11</v>
      </c>
      <c r="F219" s="7">
        <v>3</v>
      </c>
      <c r="G219" s="7">
        <v>8</v>
      </c>
      <c r="H219" s="7">
        <v>0</v>
      </c>
      <c r="I219" s="7">
        <v>9</v>
      </c>
      <c r="J219" s="7">
        <v>11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8">
        <v>2.4545454545454546</v>
      </c>
      <c r="Q219" s="8">
        <v>1.7272727272727273</v>
      </c>
    </row>
    <row r="220" spans="1:17" x14ac:dyDescent="0.25">
      <c r="A220" s="7">
        <v>2006</v>
      </c>
      <c r="B220" s="7">
        <v>3</v>
      </c>
      <c r="C220" s="7">
        <v>0</v>
      </c>
      <c r="D220" s="7">
        <v>0</v>
      </c>
      <c r="E220" s="7">
        <v>11</v>
      </c>
      <c r="F220" s="7">
        <v>2</v>
      </c>
      <c r="G220" s="7">
        <v>5</v>
      </c>
      <c r="H220" s="7">
        <v>0</v>
      </c>
      <c r="I220" s="7">
        <v>10</v>
      </c>
      <c r="J220" s="7">
        <v>11</v>
      </c>
      <c r="K220" s="7">
        <v>0</v>
      </c>
      <c r="L220" s="7">
        <v>0</v>
      </c>
      <c r="M220" s="7">
        <v>1</v>
      </c>
      <c r="N220" s="7">
        <v>0</v>
      </c>
      <c r="O220" s="7">
        <v>0</v>
      </c>
      <c r="P220" s="8">
        <v>1.6363636363636365</v>
      </c>
      <c r="Q220" s="8">
        <v>1.4545454545454546</v>
      </c>
    </row>
    <row r="221" spans="1:17" x14ac:dyDescent="0.25">
      <c r="A221" s="7">
        <v>2007</v>
      </c>
      <c r="B221" s="7">
        <v>2</v>
      </c>
      <c r="C221" s="7">
        <v>0</v>
      </c>
      <c r="D221" s="7">
        <v>0</v>
      </c>
      <c r="E221" s="7">
        <v>4</v>
      </c>
      <c r="F221" s="7">
        <v>5</v>
      </c>
      <c r="G221" s="7">
        <v>7</v>
      </c>
      <c r="H221" s="7">
        <v>0</v>
      </c>
      <c r="I221" s="7">
        <v>5</v>
      </c>
      <c r="J221" s="7">
        <v>4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8">
        <v>11.25</v>
      </c>
      <c r="Q221" s="8">
        <v>2.75</v>
      </c>
    </row>
    <row r="222" spans="1:17" x14ac:dyDescent="0.25">
      <c r="A222" s="10" t="s">
        <v>23</v>
      </c>
      <c r="B222" s="10">
        <v>11</v>
      </c>
      <c r="C222" s="10">
        <v>0</v>
      </c>
      <c r="D222" s="10">
        <v>0</v>
      </c>
      <c r="E222" s="10">
        <v>26</v>
      </c>
      <c r="F222" s="10">
        <v>10</v>
      </c>
      <c r="G222" s="10">
        <v>20</v>
      </c>
      <c r="H222" s="10">
        <v>0</v>
      </c>
      <c r="I222" s="10">
        <v>24</v>
      </c>
      <c r="J222" s="10">
        <v>26</v>
      </c>
      <c r="K222" s="10">
        <v>0</v>
      </c>
      <c r="L222" s="10">
        <v>0</v>
      </c>
      <c r="M222" s="10">
        <v>1</v>
      </c>
      <c r="N222" s="10">
        <v>0</v>
      </c>
      <c r="O222" s="10">
        <v>0</v>
      </c>
      <c r="P222" s="11">
        <v>3.4615384615384617</v>
      </c>
      <c r="Q222" s="11">
        <v>1.7692307692307692</v>
      </c>
    </row>
    <row r="223" spans="1:17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8"/>
      <c r="Q223" s="8"/>
    </row>
    <row r="224" spans="1:17" ht="15.75" x14ac:dyDescent="0.25">
      <c r="A224" s="9" t="s">
        <v>226</v>
      </c>
      <c r="B224" s="10" t="s">
        <v>174</v>
      </c>
      <c r="C224" s="10" t="s">
        <v>175</v>
      </c>
      <c r="D224" s="10" t="s">
        <v>176</v>
      </c>
      <c r="E224" s="10" t="s">
        <v>177</v>
      </c>
      <c r="F224" s="10" t="s">
        <v>178</v>
      </c>
      <c r="G224" s="10" t="s">
        <v>179</v>
      </c>
      <c r="H224" s="10" t="s">
        <v>180</v>
      </c>
      <c r="I224" s="10" t="s">
        <v>181</v>
      </c>
      <c r="J224" s="10" t="s">
        <v>182</v>
      </c>
      <c r="K224" s="10" t="s">
        <v>183</v>
      </c>
      <c r="L224" s="10" t="s">
        <v>184</v>
      </c>
      <c r="M224" s="10" t="s">
        <v>185</v>
      </c>
      <c r="N224" s="10" t="s">
        <v>186</v>
      </c>
      <c r="O224" s="10" t="s">
        <v>187</v>
      </c>
      <c r="P224" s="11" t="s">
        <v>188</v>
      </c>
      <c r="Q224" s="11" t="s">
        <v>189</v>
      </c>
    </row>
    <row r="225" spans="1:17" x14ac:dyDescent="0.25">
      <c r="A225" s="7">
        <v>2022</v>
      </c>
      <c r="B225" s="12">
        <v>10</v>
      </c>
      <c r="C225" s="12">
        <v>5</v>
      </c>
      <c r="D225" s="12">
        <v>0</v>
      </c>
      <c r="E225" s="22">
        <v>27.666</v>
      </c>
      <c r="F225" s="12">
        <v>19</v>
      </c>
      <c r="G225" s="12">
        <v>36</v>
      </c>
      <c r="H225" s="12">
        <f>1+1</f>
        <v>2</v>
      </c>
      <c r="I225" s="12">
        <v>9</v>
      </c>
      <c r="J225" s="46">
        <v>10</v>
      </c>
      <c r="K225" s="12">
        <v>7</v>
      </c>
      <c r="L225" s="46">
        <v>1</v>
      </c>
      <c r="M225" s="12">
        <v>1</v>
      </c>
      <c r="N225" s="46">
        <v>1</v>
      </c>
      <c r="O225" s="12">
        <v>0</v>
      </c>
      <c r="P225" s="8">
        <v>6.1808718282368247</v>
      </c>
      <c r="Q225" s="8">
        <v>1.6626906672449939</v>
      </c>
    </row>
    <row r="226" spans="1:17" x14ac:dyDescent="0.25">
      <c r="A226" s="7">
        <v>2023</v>
      </c>
      <c r="B226" s="7">
        <v>10</v>
      </c>
      <c r="C226" s="7">
        <v>5</v>
      </c>
      <c r="D226" s="7">
        <v>0</v>
      </c>
      <c r="E226" s="7">
        <v>32</v>
      </c>
      <c r="F226" s="7">
        <v>23</v>
      </c>
      <c r="G226" s="7">
        <v>41</v>
      </c>
      <c r="H226" s="7">
        <v>2</v>
      </c>
      <c r="I226" s="7">
        <v>21</v>
      </c>
      <c r="J226" s="7">
        <v>11</v>
      </c>
      <c r="K226" s="74">
        <v>3</v>
      </c>
      <c r="L226" s="7">
        <v>2</v>
      </c>
      <c r="M226" s="7">
        <v>2</v>
      </c>
      <c r="N226" s="7">
        <v>3</v>
      </c>
      <c r="O226" s="7">
        <v>0</v>
      </c>
      <c r="P226" s="8">
        <v>6.46875</v>
      </c>
      <c r="Q226" s="8">
        <v>1.625</v>
      </c>
    </row>
    <row r="227" spans="1:17" x14ac:dyDescent="0.25">
      <c r="A227" s="10" t="s">
        <v>23</v>
      </c>
      <c r="B227" s="10">
        <v>20</v>
      </c>
      <c r="C227" s="10">
        <v>10</v>
      </c>
      <c r="D227" s="10">
        <v>0</v>
      </c>
      <c r="E227" s="21">
        <v>59.665999999999997</v>
      </c>
      <c r="F227" s="10">
        <v>42</v>
      </c>
      <c r="G227" s="10">
        <v>77</v>
      </c>
      <c r="H227" s="10">
        <v>4</v>
      </c>
      <c r="I227" s="10">
        <v>30</v>
      </c>
      <c r="J227" s="10">
        <v>21</v>
      </c>
      <c r="K227" s="10">
        <v>10</v>
      </c>
      <c r="L227" s="49">
        <v>3</v>
      </c>
      <c r="M227" s="10">
        <v>3</v>
      </c>
      <c r="N227" s="10">
        <v>4</v>
      </c>
      <c r="O227" s="10">
        <v>0</v>
      </c>
      <c r="P227" s="11">
        <v>6.3352663158247582</v>
      </c>
      <c r="Q227" s="11">
        <v>1.6424764522508633</v>
      </c>
    </row>
    <row r="228" spans="1:17" x14ac:dyDescent="0.25">
      <c r="A228" s="10"/>
      <c r="P228" s="8"/>
      <c r="Q228" s="8"/>
    </row>
    <row r="229" spans="1:17" ht="15.75" x14ac:dyDescent="0.25">
      <c r="A229" s="9" t="s">
        <v>99</v>
      </c>
      <c r="B229" s="10" t="s">
        <v>174</v>
      </c>
      <c r="C229" s="10" t="s">
        <v>175</v>
      </c>
      <c r="D229" s="10" t="s">
        <v>176</v>
      </c>
      <c r="E229" s="10" t="s">
        <v>177</v>
      </c>
      <c r="F229" s="10" t="s">
        <v>178</v>
      </c>
      <c r="G229" s="10" t="s">
        <v>179</v>
      </c>
      <c r="H229" s="10" t="s">
        <v>180</v>
      </c>
      <c r="I229" s="10" t="s">
        <v>181</v>
      </c>
      <c r="J229" s="10" t="s">
        <v>182</v>
      </c>
      <c r="K229" s="10" t="s">
        <v>183</v>
      </c>
      <c r="L229" s="10" t="s">
        <v>184</v>
      </c>
      <c r="M229" s="10" t="s">
        <v>185</v>
      </c>
      <c r="N229" s="10" t="s">
        <v>186</v>
      </c>
      <c r="O229" s="10" t="s">
        <v>187</v>
      </c>
      <c r="P229" s="11" t="s">
        <v>188</v>
      </c>
      <c r="Q229" s="11" t="s">
        <v>189</v>
      </c>
    </row>
    <row r="230" spans="1:17" x14ac:dyDescent="0.25">
      <c r="A230" s="7">
        <v>2007</v>
      </c>
      <c r="B230" s="7">
        <v>3</v>
      </c>
      <c r="C230" s="7">
        <v>3</v>
      </c>
      <c r="D230" s="7">
        <v>0</v>
      </c>
      <c r="E230" s="7">
        <v>18</v>
      </c>
      <c r="F230" s="7">
        <v>6</v>
      </c>
      <c r="G230" s="7">
        <v>16</v>
      </c>
      <c r="H230" s="7">
        <v>0</v>
      </c>
      <c r="I230" s="7">
        <v>11</v>
      </c>
      <c r="J230" s="7">
        <v>6</v>
      </c>
      <c r="K230" s="7">
        <v>1</v>
      </c>
      <c r="L230" s="7">
        <v>1</v>
      </c>
      <c r="M230" s="7">
        <v>2</v>
      </c>
      <c r="N230" s="7">
        <v>0</v>
      </c>
      <c r="O230" s="7">
        <v>0</v>
      </c>
      <c r="P230" s="8">
        <v>3</v>
      </c>
      <c r="Q230" s="8">
        <v>1.2222222222222223</v>
      </c>
    </row>
    <row r="231" spans="1:17" x14ac:dyDescent="0.25">
      <c r="A231" s="7">
        <v>2009</v>
      </c>
      <c r="B231" s="7">
        <v>8</v>
      </c>
      <c r="C231" s="46">
        <v>6</v>
      </c>
      <c r="D231" s="7">
        <v>0</v>
      </c>
      <c r="E231" s="7">
        <v>36</v>
      </c>
      <c r="F231" s="7">
        <v>25</v>
      </c>
      <c r="G231" s="7">
        <v>35</v>
      </c>
      <c r="H231" s="7">
        <v>3</v>
      </c>
      <c r="I231" s="7">
        <v>29</v>
      </c>
      <c r="J231" s="7">
        <v>21</v>
      </c>
      <c r="K231" s="46">
        <v>1</v>
      </c>
      <c r="L231" s="7">
        <v>2</v>
      </c>
      <c r="M231" s="7">
        <v>0</v>
      </c>
      <c r="N231" s="7">
        <v>4</v>
      </c>
      <c r="O231" s="7">
        <v>0</v>
      </c>
      <c r="P231" s="8">
        <v>6.25</v>
      </c>
      <c r="Q231" s="8">
        <v>1.5555555555555556</v>
      </c>
    </row>
    <row r="232" spans="1:17" x14ac:dyDescent="0.25">
      <c r="A232" s="7">
        <v>2010</v>
      </c>
      <c r="B232" s="7">
        <v>11</v>
      </c>
      <c r="C232" s="7">
        <v>6</v>
      </c>
      <c r="D232" s="7">
        <v>0</v>
      </c>
      <c r="E232" s="7">
        <v>51</v>
      </c>
      <c r="F232" s="7">
        <v>30</v>
      </c>
      <c r="G232" s="7">
        <v>52</v>
      </c>
      <c r="H232" s="60">
        <v>0</v>
      </c>
      <c r="I232" s="46">
        <v>51</v>
      </c>
      <c r="J232" s="7">
        <v>26</v>
      </c>
      <c r="K232" s="46">
        <v>1</v>
      </c>
      <c r="L232" s="7">
        <v>1</v>
      </c>
      <c r="M232" s="46">
        <v>5</v>
      </c>
      <c r="N232" s="7">
        <v>2</v>
      </c>
      <c r="O232" s="7">
        <v>1</v>
      </c>
      <c r="P232" s="8">
        <v>5.2941176470588234</v>
      </c>
      <c r="Q232" s="8">
        <v>1.5294117647058822</v>
      </c>
    </row>
    <row r="233" spans="1:17" x14ac:dyDescent="0.25">
      <c r="A233" s="7">
        <v>2011</v>
      </c>
      <c r="B233" s="7">
        <v>10</v>
      </c>
      <c r="C233" s="7">
        <v>7</v>
      </c>
      <c r="D233" s="7">
        <v>1</v>
      </c>
      <c r="E233" s="7">
        <v>44</v>
      </c>
      <c r="F233" s="7">
        <v>35</v>
      </c>
      <c r="G233" s="7">
        <v>48</v>
      </c>
      <c r="H233" s="46">
        <v>1</v>
      </c>
      <c r="I233" s="7">
        <v>33</v>
      </c>
      <c r="J233" s="7">
        <v>28</v>
      </c>
      <c r="K233" s="7">
        <v>3</v>
      </c>
      <c r="L233" s="7">
        <v>5</v>
      </c>
      <c r="M233" s="7">
        <v>1</v>
      </c>
      <c r="N233" s="7">
        <v>5</v>
      </c>
      <c r="O233" s="7">
        <v>0</v>
      </c>
      <c r="P233" s="8">
        <v>7.1590909090909092</v>
      </c>
      <c r="Q233" s="8">
        <v>1.7272727272727273</v>
      </c>
    </row>
    <row r="234" spans="1:17" x14ac:dyDescent="0.25">
      <c r="A234" s="7">
        <v>2012</v>
      </c>
      <c r="B234" s="46">
        <v>12</v>
      </c>
      <c r="C234" s="46">
        <v>8</v>
      </c>
      <c r="D234" s="46">
        <v>1</v>
      </c>
      <c r="E234" s="77">
        <v>58.66</v>
      </c>
      <c r="F234" s="12">
        <v>19</v>
      </c>
      <c r="G234" s="12">
        <v>47</v>
      </c>
      <c r="H234" s="60">
        <v>0</v>
      </c>
      <c r="I234" s="12">
        <v>54</v>
      </c>
      <c r="J234" s="12">
        <v>30</v>
      </c>
      <c r="K234" s="12">
        <v>4</v>
      </c>
      <c r="L234" s="46">
        <v>0</v>
      </c>
      <c r="M234" s="46">
        <v>5</v>
      </c>
      <c r="N234" s="46">
        <v>1</v>
      </c>
      <c r="O234" s="12">
        <v>0</v>
      </c>
      <c r="P234" s="76">
        <v>2.9151039890896695</v>
      </c>
      <c r="Q234" s="76">
        <v>1.3126491646778045</v>
      </c>
    </row>
    <row r="235" spans="1:17" x14ac:dyDescent="0.25">
      <c r="A235" s="7">
        <v>2013</v>
      </c>
      <c r="B235" s="7">
        <v>8</v>
      </c>
      <c r="C235" s="7">
        <v>7</v>
      </c>
      <c r="D235" s="46">
        <v>1</v>
      </c>
      <c r="E235" s="46">
        <v>49</v>
      </c>
      <c r="F235" s="7">
        <v>34</v>
      </c>
      <c r="G235" s="7">
        <v>63</v>
      </c>
      <c r="H235" s="7">
        <v>0</v>
      </c>
      <c r="I235" s="46">
        <v>36</v>
      </c>
      <c r="J235" s="46">
        <v>15</v>
      </c>
      <c r="K235" s="46">
        <v>0</v>
      </c>
      <c r="L235" s="7">
        <v>1</v>
      </c>
      <c r="M235" s="46">
        <v>2</v>
      </c>
      <c r="N235" s="7">
        <v>5</v>
      </c>
      <c r="O235" s="7">
        <v>0</v>
      </c>
      <c r="P235" s="47">
        <v>6.2448979591836737</v>
      </c>
      <c r="Q235" s="8">
        <v>1.5918367346938775</v>
      </c>
    </row>
    <row r="236" spans="1:17" x14ac:dyDescent="0.25">
      <c r="A236" s="7">
        <v>2014</v>
      </c>
      <c r="B236" s="7">
        <v>5</v>
      </c>
      <c r="C236" s="7">
        <v>4</v>
      </c>
      <c r="D236" s="7">
        <v>0</v>
      </c>
      <c r="E236" s="7">
        <v>21</v>
      </c>
      <c r="F236" s="7">
        <v>27</v>
      </c>
      <c r="G236" s="7">
        <v>35</v>
      </c>
      <c r="H236" s="7">
        <v>0</v>
      </c>
      <c r="I236" s="7">
        <v>9</v>
      </c>
      <c r="J236" s="7">
        <v>6</v>
      </c>
      <c r="K236" s="7">
        <v>3</v>
      </c>
      <c r="L236" s="7">
        <v>0</v>
      </c>
      <c r="M236" s="7">
        <v>1</v>
      </c>
      <c r="N236" s="7">
        <v>3</v>
      </c>
      <c r="O236" s="7">
        <v>0</v>
      </c>
      <c r="P236" s="8">
        <v>11.571428571428571</v>
      </c>
      <c r="Q236" s="8">
        <v>1.9523809523809523</v>
      </c>
    </row>
    <row r="237" spans="1:17" x14ac:dyDescent="0.25">
      <c r="A237" s="7">
        <v>2015</v>
      </c>
      <c r="B237" s="7">
        <v>4</v>
      </c>
      <c r="C237" s="7">
        <v>3</v>
      </c>
      <c r="D237" s="7">
        <v>1</v>
      </c>
      <c r="E237" s="20">
        <v>22.33</v>
      </c>
      <c r="F237" s="7">
        <v>11</v>
      </c>
      <c r="G237" s="7">
        <v>23</v>
      </c>
      <c r="H237" s="7">
        <v>1</v>
      </c>
      <c r="I237" s="7">
        <v>20</v>
      </c>
      <c r="J237" s="7">
        <v>5</v>
      </c>
      <c r="K237" s="7">
        <v>0</v>
      </c>
      <c r="L237" s="7">
        <v>0</v>
      </c>
      <c r="M237" s="7">
        <v>1</v>
      </c>
      <c r="N237" s="7">
        <v>0</v>
      </c>
      <c r="O237" s="7">
        <v>0</v>
      </c>
      <c r="P237" s="8">
        <v>4.4334975369458132</v>
      </c>
      <c r="Q237" s="8">
        <v>1.2539184952978057</v>
      </c>
    </row>
    <row r="238" spans="1:17" x14ac:dyDescent="0.25">
      <c r="A238" s="7">
        <v>2016</v>
      </c>
      <c r="B238" s="7">
        <v>5</v>
      </c>
      <c r="C238" s="7">
        <v>3</v>
      </c>
      <c r="D238" s="7">
        <v>0</v>
      </c>
      <c r="E238" s="20">
        <v>13.66</v>
      </c>
      <c r="F238" s="7">
        <v>20</v>
      </c>
      <c r="G238" s="7">
        <v>25</v>
      </c>
      <c r="H238" s="7">
        <v>1</v>
      </c>
      <c r="I238" s="7">
        <v>8</v>
      </c>
      <c r="J238" s="7">
        <v>7</v>
      </c>
      <c r="K238" s="7">
        <v>0</v>
      </c>
      <c r="L238" s="7">
        <v>0</v>
      </c>
      <c r="M238" s="7">
        <v>0</v>
      </c>
      <c r="N238" s="7">
        <v>1</v>
      </c>
      <c r="O238" s="7">
        <v>1</v>
      </c>
      <c r="P238" s="8">
        <v>13.177159590043924</v>
      </c>
      <c r="Q238" s="8">
        <v>2.3426061493411421</v>
      </c>
    </row>
    <row r="239" spans="1:17" x14ac:dyDescent="0.25">
      <c r="A239" s="7">
        <v>2017</v>
      </c>
      <c r="B239" s="12">
        <v>13</v>
      </c>
      <c r="C239" s="12">
        <v>4</v>
      </c>
      <c r="D239" s="12">
        <v>0</v>
      </c>
      <c r="E239" s="22">
        <v>45.33</v>
      </c>
      <c r="F239" s="12">
        <v>32</v>
      </c>
      <c r="G239" s="12">
        <v>47</v>
      </c>
      <c r="H239" s="12">
        <v>2</v>
      </c>
      <c r="I239" s="12">
        <v>39</v>
      </c>
      <c r="J239" s="12">
        <v>34</v>
      </c>
      <c r="K239" s="46">
        <v>1</v>
      </c>
      <c r="L239" s="46">
        <v>3</v>
      </c>
      <c r="M239" s="12">
        <v>1</v>
      </c>
      <c r="N239" s="12">
        <v>4</v>
      </c>
      <c r="O239" s="46">
        <v>2</v>
      </c>
      <c r="P239" s="17">
        <v>6.3534083388484452</v>
      </c>
      <c r="Q239" s="17">
        <v>1.7868960953011253</v>
      </c>
    </row>
    <row r="240" spans="1:17" x14ac:dyDescent="0.25">
      <c r="A240" s="7">
        <v>2018</v>
      </c>
      <c r="B240" s="7">
        <v>8</v>
      </c>
      <c r="C240" s="7">
        <v>2</v>
      </c>
      <c r="D240" s="7">
        <v>0</v>
      </c>
      <c r="E240" s="20">
        <v>26.33</v>
      </c>
      <c r="F240" s="46">
        <v>13</v>
      </c>
      <c r="G240" s="46">
        <v>26</v>
      </c>
      <c r="H240" s="46">
        <v>0</v>
      </c>
      <c r="I240" s="7">
        <v>11</v>
      </c>
      <c r="J240" s="7">
        <v>18</v>
      </c>
      <c r="K240" s="7">
        <v>1</v>
      </c>
      <c r="L240" s="46">
        <v>1</v>
      </c>
      <c r="M240" s="7">
        <v>1</v>
      </c>
      <c r="N240" s="46">
        <v>0</v>
      </c>
      <c r="O240" s="7">
        <v>0</v>
      </c>
      <c r="P240" s="8">
        <v>4.4436004557538933</v>
      </c>
      <c r="Q240" s="8">
        <v>1.6710976072920625</v>
      </c>
    </row>
    <row r="241" spans="1:17" x14ac:dyDescent="0.25">
      <c r="A241" s="7">
        <v>2019</v>
      </c>
      <c r="B241" s="12">
        <v>15</v>
      </c>
      <c r="C241" s="12">
        <v>4</v>
      </c>
      <c r="D241" s="12">
        <v>0</v>
      </c>
      <c r="E241" s="22">
        <v>48.666666666666664</v>
      </c>
      <c r="F241" s="12">
        <v>25</v>
      </c>
      <c r="G241" s="12">
        <v>57</v>
      </c>
      <c r="H241" s="46">
        <v>1</v>
      </c>
      <c r="I241" s="12">
        <v>37</v>
      </c>
      <c r="J241" s="12">
        <v>27</v>
      </c>
      <c r="K241" s="12">
        <v>3</v>
      </c>
      <c r="L241" s="12">
        <v>2</v>
      </c>
      <c r="M241" s="12">
        <v>5</v>
      </c>
      <c r="N241" s="46">
        <v>1</v>
      </c>
      <c r="O241" s="12">
        <v>2</v>
      </c>
      <c r="P241" s="17">
        <v>4.6232876712328768</v>
      </c>
      <c r="Q241" s="17">
        <v>1.726027397260274</v>
      </c>
    </row>
    <row r="242" spans="1:17" x14ac:dyDescent="0.25">
      <c r="A242" s="7">
        <v>2022</v>
      </c>
      <c r="B242" s="46">
        <v>13</v>
      </c>
      <c r="C242" s="12">
        <v>8</v>
      </c>
      <c r="D242" s="12">
        <f>0+1</f>
        <v>1</v>
      </c>
      <c r="E242" s="22">
        <f>26.6666666666667+17.6666+5</f>
        <v>49.333266666666702</v>
      </c>
      <c r="F242" s="12">
        <v>26</v>
      </c>
      <c r="G242" s="12">
        <v>67</v>
      </c>
      <c r="H242" s="12">
        <v>1</v>
      </c>
      <c r="I242" s="12">
        <v>31</v>
      </c>
      <c r="J242" s="12">
        <v>27</v>
      </c>
      <c r="K242" s="12">
        <f>3+1</f>
        <v>4</v>
      </c>
      <c r="L242" s="12">
        <v>3</v>
      </c>
      <c r="M242" s="12">
        <f>2+2</f>
        <v>4</v>
      </c>
      <c r="N242" s="12">
        <v>3</v>
      </c>
      <c r="O242" s="12">
        <v>0</v>
      </c>
      <c r="P242" s="8">
        <v>4.7432496530400678</v>
      </c>
      <c r="Q242" s="8">
        <v>1.9054079802810531</v>
      </c>
    </row>
    <row r="243" spans="1:17" x14ac:dyDescent="0.25">
      <c r="A243" s="10" t="s">
        <v>23</v>
      </c>
      <c r="B243" s="10">
        <v>115</v>
      </c>
      <c r="C243" s="10">
        <v>65</v>
      </c>
      <c r="D243" s="10">
        <v>5</v>
      </c>
      <c r="E243" s="21">
        <v>483.33</v>
      </c>
      <c r="F243" s="10">
        <v>303</v>
      </c>
      <c r="G243" s="10">
        <v>541</v>
      </c>
      <c r="H243" s="10">
        <v>10</v>
      </c>
      <c r="I243" s="68">
        <v>369</v>
      </c>
      <c r="J243" s="10">
        <v>250</v>
      </c>
      <c r="K243" s="10">
        <v>22</v>
      </c>
      <c r="L243" s="10">
        <v>19</v>
      </c>
      <c r="M243" s="10">
        <v>28</v>
      </c>
      <c r="N243" s="10">
        <v>29</v>
      </c>
      <c r="O243" s="10">
        <v>6</v>
      </c>
      <c r="P243" s="11">
        <v>5.6421078766060457</v>
      </c>
      <c r="Q243" s="11">
        <v>1.6365630107793847</v>
      </c>
    </row>
    <row r="244" spans="1:17" x14ac:dyDescent="0.25">
      <c r="A244" s="10"/>
      <c r="B244" s="7"/>
      <c r="C244" s="7"/>
      <c r="D244" s="7"/>
      <c r="E244" s="20"/>
      <c r="F244" s="7"/>
      <c r="G244" s="7"/>
      <c r="H244" s="7"/>
      <c r="I244" s="26"/>
      <c r="J244" s="7"/>
      <c r="K244" s="7"/>
      <c r="L244" s="7"/>
      <c r="M244" s="7"/>
      <c r="N244" s="7"/>
      <c r="O244" s="7"/>
      <c r="P244" s="8"/>
      <c r="Q244" s="8"/>
    </row>
    <row r="245" spans="1:17" ht="15.75" x14ac:dyDescent="0.25">
      <c r="A245" s="9" t="s">
        <v>204</v>
      </c>
      <c r="B245" s="10" t="s">
        <v>174</v>
      </c>
      <c r="C245" s="10" t="s">
        <v>175</v>
      </c>
      <c r="D245" s="10" t="s">
        <v>176</v>
      </c>
      <c r="E245" s="21" t="s">
        <v>177</v>
      </c>
      <c r="F245" s="10" t="s">
        <v>178</v>
      </c>
      <c r="G245" s="10" t="s">
        <v>179</v>
      </c>
      <c r="H245" s="10" t="s">
        <v>180</v>
      </c>
      <c r="I245" s="10" t="s">
        <v>181</v>
      </c>
      <c r="J245" s="10" t="s">
        <v>182</v>
      </c>
      <c r="K245" s="10" t="s">
        <v>183</v>
      </c>
      <c r="L245" s="10" t="s">
        <v>184</v>
      </c>
      <c r="M245" s="10" t="s">
        <v>185</v>
      </c>
      <c r="N245" s="10" t="s">
        <v>186</v>
      </c>
      <c r="O245" s="10" t="s">
        <v>187</v>
      </c>
      <c r="P245" s="11" t="s">
        <v>188</v>
      </c>
      <c r="Q245" s="11" t="s">
        <v>189</v>
      </c>
    </row>
    <row r="246" spans="1:17" x14ac:dyDescent="0.25">
      <c r="A246" s="7">
        <v>2007</v>
      </c>
      <c r="B246" s="7">
        <v>4</v>
      </c>
      <c r="C246" s="7">
        <v>1</v>
      </c>
      <c r="D246" s="7">
        <v>0</v>
      </c>
      <c r="E246" s="7">
        <v>11</v>
      </c>
      <c r="F246" s="7">
        <v>6</v>
      </c>
      <c r="G246" s="7">
        <v>8</v>
      </c>
      <c r="H246" s="7">
        <v>0</v>
      </c>
      <c r="I246" s="7">
        <v>4</v>
      </c>
      <c r="J246" s="7">
        <v>8</v>
      </c>
      <c r="K246" s="7">
        <v>3</v>
      </c>
      <c r="L246" s="7">
        <v>0</v>
      </c>
      <c r="M246" s="7">
        <v>1</v>
      </c>
      <c r="N246" s="7">
        <v>2</v>
      </c>
      <c r="O246" s="7">
        <v>0</v>
      </c>
      <c r="P246" s="8">
        <v>4.9090909090909092</v>
      </c>
      <c r="Q246" s="8">
        <v>1.4545454545454546</v>
      </c>
    </row>
    <row r="247" spans="1:17" x14ac:dyDescent="0.25">
      <c r="A247" s="10" t="s">
        <v>23</v>
      </c>
      <c r="B247" s="10">
        <v>4</v>
      </c>
      <c r="C247" s="10">
        <v>1</v>
      </c>
      <c r="D247" s="10">
        <v>0</v>
      </c>
      <c r="E247" s="10">
        <v>11</v>
      </c>
      <c r="F247" s="10">
        <v>6</v>
      </c>
      <c r="G247" s="10">
        <v>8</v>
      </c>
      <c r="H247" s="10">
        <v>0</v>
      </c>
      <c r="I247" s="10">
        <v>4</v>
      </c>
      <c r="J247" s="10">
        <v>8</v>
      </c>
      <c r="K247" s="10">
        <v>3</v>
      </c>
      <c r="L247" s="10">
        <v>0</v>
      </c>
      <c r="M247" s="10">
        <v>1</v>
      </c>
      <c r="N247" s="10">
        <v>2</v>
      </c>
      <c r="O247" s="10">
        <v>0</v>
      </c>
      <c r="P247" s="11">
        <v>4.9090909090909092</v>
      </c>
      <c r="Q247" s="11">
        <v>1.4545454545454546</v>
      </c>
    </row>
    <row r="248" spans="1:17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8"/>
      <c r="Q248" s="8"/>
    </row>
    <row r="249" spans="1:17" ht="15.75" x14ac:dyDescent="0.25">
      <c r="A249" s="9" t="s">
        <v>102</v>
      </c>
      <c r="B249" s="10" t="s">
        <v>174</v>
      </c>
      <c r="C249" s="10" t="s">
        <v>175</v>
      </c>
      <c r="D249" s="10" t="s">
        <v>176</v>
      </c>
      <c r="E249" s="21" t="s">
        <v>177</v>
      </c>
      <c r="F249" s="10" t="s">
        <v>178</v>
      </c>
      <c r="G249" s="10" t="s">
        <v>179</v>
      </c>
      <c r="H249" s="10" t="s">
        <v>180</v>
      </c>
      <c r="I249" s="10" t="s">
        <v>181</v>
      </c>
      <c r="J249" s="10" t="s">
        <v>182</v>
      </c>
      <c r="K249" s="10" t="s">
        <v>183</v>
      </c>
      <c r="L249" s="10" t="s">
        <v>184</v>
      </c>
      <c r="M249" s="10" t="s">
        <v>185</v>
      </c>
      <c r="N249" s="10" t="s">
        <v>186</v>
      </c>
      <c r="O249" s="10" t="s">
        <v>187</v>
      </c>
      <c r="P249" s="11" t="s">
        <v>188</v>
      </c>
      <c r="Q249" s="11" t="s">
        <v>189</v>
      </c>
    </row>
    <row r="250" spans="1:17" x14ac:dyDescent="0.25">
      <c r="A250" s="7">
        <v>2019</v>
      </c>
      <c r="B250" s="7">
        <v>1</v>
      </c>
      <c r="C250" s="7">
        <v>0</v>
      </c>
      <c r="D250" s="7">
        <v>0</v>
      </c>
      <c r="E250" s="27">
        <v>0.66666666666666663</v>
      </c>
      <c r="F250" s="7">
        <v>2</v>
      </c>
      <c r="G250" s="7">
        <v>0</v>
      </c>
      <c r="H250" s="7">
        <v>0</v>
      </c>
      <c r="I250" s="7">
        <v>1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8">
        <v>27</v>
      </c>
      <c r="Q250" s="8">
        <v>7.5</v>
      </c>
    </row>
    <row r="251" spans="1:17" x14ac:dyDescent="0.25">
      <c r="A251" s="7">
        <v>2022</v>
      </c>
      <c r="B251" s="12">
        <v>8</v>
      </c>
      <c r="C251" s="12">
        <v>0</v>
      </c>
      <c r="D251" s="12">
        <v>0</v>
      </c>
      <c r="E251" s="22">
        <v>13.666</v>
      </c>
      <c r="F251" s="12">
        <v>8</v>
      </c>
      <c r="G251" s="12">
        <v>14</v>
      </c>
      <c r="H251" s="12">
        <v>0</v>
      </c>
      <c r="I251" s="12">
        <v>10</v>
      </c>
      <c r="J251" s="12">
        <v>16</v>
      </c>
      <c r="K251" s="12">
        <v>2</v>
      </c>
      <c r="L251" s="12">
        <f>3+2</f>
        <v>5</v>
      </c>
      <c r="M251" s="12">
        <v>3</v>
      </c>
      <c r="N251" s="12">
        <v>0</v>
      </c>
      <c r="O251" s="12">
        <v>0</v>
      </c>
      <c r="P251" s="8">
        <v>5.2685496853505045</v>
      </c>
      <c r="Q251" s="8">
        <v>2.1952290355627104</v>
      </c>
    </row>
    <row r="252" spans="1:17" x14ac:dyDescent="0.25">
      <c r="A252" s="7">
        <v>2023</v>
      </c>
      <c r="B252" s="12">
        <v>4</v>
      </c>
      <c r="C252" s="12">
        <v>1</v>
      </c>
      <c r="D252" s="12">
        <v>0</v>
      </c>
      <c r="E252" s="22">
        <v>6.6666666666666661</v>
      </c>
      <c r="F252" s="12">
        <v>7</v>
      </c>
      <c r="G252" s="12">
        <v>9</v>
      </c>
      <c r="H252" s="12">
        <v>0</v>
      </c>
      <c r="I252" s="12">
        <v>4</v>
      </c>
      <c r="J252" s="12">
        <v>10</v>
      </c>
      <c r="K252" s="12">
        <v>4</v>
      </c>
      <c r="L252" s="12">
        <v>0</v>
      </c>
      <c r="M252" s="12">
        <v>0</v>
      </c>
      <c r="N252" s="12">
        <v>1</v>
      </c>
      <c r="O252" s="12">
        <v>1</v>
      </c>
      <c r="P252" s="8">
        <v>9.4500000000000011</v>
      </c>
      <c r="Q252" s="8">
        <v>2.85</v>
      </c>
    </row>
    <row r="253" spans="1:17" x14ac:dyDescent="0.25">
      <c r="A253" s="10" t="s">
        <v>23</v>
      </c>
      <c r="B253" s="10">
        <v>13</v>
      </c>
      <c r="C253" s="10">
        <v>1</v>
      </c>
      <c r="D253" s="10">
        <v>0</v>
      </c>
      <c r="E253" s="10">
        <v>21</v>
      </c>
      <c r="F253" s="10">
        <v>17</v>
      </c>
      <c r="G253" s="10">
        <v>23</v>
      </c>
      <c r="H253" s="10">
        <v>0</v>
      </c>
      <c r="I253" s="10">
        <v>15</v>
      </c>
      <c r="J253" s="10">
        <v>31</v>
      </c>
      <c r="K253" s="10">
        <v>6</v>
      </c>
      <c r="L253" s="10">
        <v>5</v>
      </c>
      <c r="M253" s="10">
        <v>3</v>
      </c>
      <c r="N253" s="10">
        <v>1</v>
      </c>
      <c r="O253" s="10">
        <v>1</v>
      </c>
      <c r="P253" s="11">
        <v>7.2857142857142856</v>
      </c>
      <c r="Q253" s="11">
        <v>2.5714285714285716</v>
      </c>
    </row>
    <row r="254" spans="1:17" x14ac:dyDescent="0.25">
      <c r="A254" s="10"/>
      <c r="P254" s="8"/>
      <c r="Q254" s="8"/>
    </row>
    <row r="255" spans="1:17" ht="15.75" x14ac:dyDescent="0.25">
      <c r="A255" s="9" t="s">
        <v>103</v>
      </c>
      <c r="B255" s="10" t="s">
        <v>174</v>
      </c>
      <c r="C255" s="10" t="s">
        <v>175</v>
      </c>
      <c r="D255" s="10" t="s">
        <v>176</v>
      </c>
      <c r="E255" s="21" t="s">
        <v>177</v>
      </c>
      <c r="F255" s="10" t="s">
        <v>178</v>
      </c>
      <c r="G255" s="10" t="s">
        <v>179</v>
      </c>
      <c r="H255" s="10" t="s">
        <v>180</v>
      </c>
      <c r="I255" s="10" t="s">
        <v>181</v>
      </c>
      <c r="J255" s="10" t="s">
        <v>182</v>
      </c>
      <c r="K255" s="10" t="s">
        <v>183</v>
      </c>
      <c r="L255" s="10" t="s">
        <v>184</v>
      </c>
      <c r="M255" s="10" t="s">
        <v>185</v>
      </c>
      <c r="N255" s="10" t="s">
        <v>186</v>
      </c>
      <c r="O255" s="10" t="s">
        <v>187</v>
      </c>
      <c r="P255" s="11" t="s">
        <v>188</v>
      </c>
      <c r="Q255" s="11" t="s">
        <v>189</v>
      </c>
    </row>
    <row r="256" spans="1:17" x14ac:dyDescent="0.25">
      <c r="A256" s="7">
        <v>2018</v>
      </c>
      <c r="B256" s="7">
        <v>2</v>
      </c>
      <c r="C256" s="7">
        <v>0</v>
      </c>
      <c r="D256" s="7">
        <v>0</v>
      </c>
      <c r="E256" s="7">
        <v>2</v>
      </c>
      <c r="F256" s="7">
        <v>4</v>
      </c>
      <c r="G256" s="7">
        <v>5</v>
      </c>
      <c r="H256" s="7">
        <v>0</v>
      </c>
      <c r="I256" s="7">
        <v>0</v>
      </c>
      <c r="J256" s="7">
        <v>1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8">
        <v>18</v>
      </c>
      <c r="Q256" s="8">
        <v>3</v>
      </c>
    </row>
    <row r="257" spans="1:17" x14ac:dyDescent="0.25">
      <c r="A257" s="7">
        <v>2019</v>
      </c>
      <c r="B257" s="7">
        <v>2</v>
      </c>
      <c r="C257" s="7">
        <v>0</v>
      </c>
      <c r="D257" s="7">
        <v>0</v>
      </c>
      <c r="E257" s="7">
        <v>2</v>
      </c>
      <c r="F257" s="7">
        <v>0</v>
      </c>
      <c r="G257" s="7">
        <v>1</v>
      </c>
      <c r="H257" s="7">
        <v>0</v>
      </c>
      <c r="I257" s="7">
        <v>0</v>
      </c>
      <c r="J257" s="7">
        <v>2</v>
      </c>
      <c r="K257" s="7">
        <v>0</v>
      </c>
      <c r="L257" s="7">
        <v>1</v>
      </c>
      <c r="M257" s="7">
        <v>0</v>
      </c>
      <c r="N257" s="7">
        <v>0</v>
      </c>
      <c r="O257" s="7">
        <v>0</v>
      </c>
      <c r="P257" s="8">
        <v>0</v>
      </c>
      <c r="Q257" s="8">
        <v>1.5</v>
      </c>
    </row>
    <row r="258" spans="1:17" x14ac:dyDescent="0.25">
      <c r="A258" s="10" t="s">
        <v>23</v>
      </c>
      <c r="B258" s="10">
        <v>4</v>
      </c>
      <c r="C258" s="10">
        <v>0</v>
      </c>
      <c r="D258" s="10">
        <v>0</v>
      </c>
      <c r="E258" s="10">
        <v>4</v>
      </c>
      <c r="F258" s="10">
        <v>4</v>
      </c>
      <c r="G258" s="10">
        <v>6</v>
      </c>
      <c r="H258" s="10">
        <v>0</v>
      </c>
      <c r="I258" s="10">
        <v>0</v>
      </c>
      <c r="J258" s="10">
        <v>3</v>
      </c>
      <c r="K258" s="10">
        <v>1</v>
      </c>
      <c r="L258" s="10">
        <v>2</v>
      </c>
      <c r="M258" s="10">
        <v>0</v>
      </c>
      <c r="N258" s="10">
        <v>0</v>
      </c>
      <c r="O258" s="10">
        <v>0</v>
      </c>
      <c r="P258" s="11">
        <v>9</v>
      </c>
      <c r="Q258" s="11">
        <v>2.25</v>
      </c>
    </row>
    <row r="259" spans="1:17" x14ac:dyDescent="0.25">
      <c r="A259" s="10"/>
      <c r="B259" s="10"/>
      <c r="C259" s="10"/>
      <c r="D259" s="10"/>
      <c r="E259" s="2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8"/>
      <c r="Q259" s="8"/>
    </row>
    <row r="260" spans="1:17" ht="15.75" x14ac:dyDescent="0.25">
      <c r="A260" s="9" t="s">
        <v>222</v>
      </c>
      <c r="B260" s="10" t="s">
        <v>174</v>
      </c>
      <c r="C260" s="10" t="s">
        <v>175</v>
      </c>
      <c r="D260" s="10" t="s">
        <v>176</v>
      </c>
      <c r="E260" s="21" t="s">
        <v>177</v>
      </c>
      <c r="F260" s="10" t="s">
        <v>178</v>
      </c>
      <c r="G260" s="10" t="s">
        <v>179</v>
      </c>
      <c r="H260" s="10" t="s">
        <v>180</v>
      </c>
      <c r="I260" s="10" t="s">
        <v>181</v>
      </c>
      <c r="J260" s="10" t="s">
        <v>182</v>
      </c>
      <c r="K260" s="10" t="s">
        <v>183</v>
      </c>
      <c r="L260" s="10" t="s">
        <v>184</v>
      </c>
      <c r="M260" s="10" t="s">
        <v>185</v>
      </c>
      <c r="N260" s="10" t="s">
        <v>186</v>
      </c>
      <c r="O260" s="10" t="s">
        <v>187</v>
      </c>
      <c r="P260" s="11" t="s">
        <v>188</v>
      </c>
      <c r="Q260" s="11" t="s">
        <v>189</v>
      </c>
    </row>
    <row r="261" spans="1:17" x14ac:dyDescent="0.25">
      <c r="A261" s="7">
        <v>2017</v>
      </c>
      <c r="B261" s="12">
        <v>2</v>
      </c>
      <c r="C261" s="12">
        <v>2</v>
      </c>
      <c r="D261" s="12">
        <v>0</v>
      </c>
      <c r="E261" s="12">
        <v>13</v>
      </c>
      <c r="F261" s="12">
        <v>4</v>
      </c>
      <c r="G261" s="12">
        <v>15</v>
      </c>
      <c r="H261" s="12">
        <v>0</v>
      </c>
      <c r="I261" s="12">
        <v>14</v>
      </c>
      <c r="J261" s="12">
        <v>4</v>
      </c>
      <c r="K261" s="12">
        <v>1</v>
      </c>
      <c r="L261" s="12">
        <v>1</v>
      </c>
      <c r="M261" s="12">
        <v>1</v>
      </c>
      <c r="N261" s="12">
        <v>1</v>
      </c>
      <c r="O261" s="12">
        <v>0</v>
      </c>
      <c r="P261" s="17">
        <v>2.7692307692307692</v>
      </c>
      <c r="Q261" s="17">
        <v>1.4615384615384615</v>
      </c>
    </row>
    <row r="262" spans="1:17" x14ac:dyDescent="0.25">
      <c r="A262" s="7">
        <v>2019</v>
      </c>
      <c r="B262" s="7">
        <v>7</v>
      </c>
      <c r="C262" s="7">
        <v>4</v>
      </c>
      <c r="D262" s="7">
        <v>0</v>
      </c>
      <c r="E262" s="20">
        <v>22.333333333333332</v>
      </c>
      <c r="F262" s="7">
        <v>17</v>
      </c>
      <c r="G262" s="7">
        <v>30</v>
      </c>
      <c r="H262" s="7">
        <v>3</v>
      </c>
      <c r="I262" s="7">
        <v>15</v>
      </c>
      <c r="J262" s="7">
        <v>15</v>
      </c>
      <c r="K262" s="7">
        <v>6</v>
      </c>
      <c r="L262" s="7">
        <v>3</v>
      </c>
      <c r="M262" s="7">
        <v>1</v>
      </c>
      <c r="N262" s="7">
        <v>1</v>
      </c>
      <c r="O262" s="7">
        <v>1</v>
      </c>
      <c r="P262" s="8">
        <v>6.8507462686567164</v>
      </c>
      <c r="Q262" s="8">
        <v>2.0149253731343286</v>
      </c>
    </row>
    <row r="263" spans="1:17" x14ac:dyDescent="0.25">
      <c r="A263" s="7">
        <v>2022</v>
      </c>
      <c r="B263" s="12">
        <v>11</v>
      </c>
      <c r="C263" s="46">
        <v>9</v>
      </c>
      <c r="D263" s="46">
        <f>1+1</f>
        <v>2</v>
      </c>
      <c r="E263" s="77">
        <f>29.3333333333333+27</f>
        <v>56.3333333333333</v>
      </c>
      <c r="F263" s="12">
        <v>25</v>
      </c>
      <c r="G263" s="12">
        <v>70</v>
      </c>
      <c r="H263" s="12">
        <v>2</v>
      </c>
      <c r="I263" s="46">
        <v>40</v>
      </c>
      <c r="J263" s="12">
        <v>19</v>
      </c>
      <c r="K263" s="12">
        <v>10</v>
      </c>
      <c r="L263" s="12">
        <v>2</v>
      </c>
      <c r="M263" s="46">
        <f>4+2</f>
        <v>6</v>
      </c>
      <c r="N263" s="12">
        <v>3</v>
      </c>
      <c r="O263" s="12">
        <v>0</v>
      </c>
      <c r="P263" s="8">
        <v>3.9940828402366888</v>
      </c>
      <c r="Q263" s="8">
        <v>1.5798816568047347</v>
      </c>
    </row>
    <row r="264" spans="1:17" x14ac:dyDescent="0.25">
      <c r="A264" s="7">
        <v>2023</v>
      </c>
      <c r="B264" s="12">
        <v>14</v>
      </c>
      <c r="C264" s="12">
        <v>10</v>
      </c>
      <c r="D264" s="12">
        <v>2</v>
      </c>
      <c r="E264" s="22">
        <v>52.666666666666671</v>
      </c>
      <c r="F264" s="12">
        <v>51</v>
      </c>
      <c r="G264" s="12">
        <v>71</v>
      </c>
      <c r="H264" s="12">
        <v>6</v>
      </c>
      <c r="I264" s="12">
        <v>31</v>
      </c>
      <c r="J264" s="46">
        <v>34</v>
      </c>
      <c r="K264" s="12">
        <v>6</v>
      </c>
      <c r="L264" s="12">
        <v>2</v>
      </c>
      <c r="M264" s="12">
        <v>2</v>
      </c>
      <c r="N264" s="12">
        <v>5</v>
      </c>
      <c r="O264" s="12">
        <v>0</v>
      </c>
      <c r="P264" s="8">
        <v>8.7151898734177209</v>
      </c>
      <c r="Q264" s="8">
        <v>1.9936708860759491</v>
      </c>
    </row>
    <row r="265" spans="1:17" x14ac:dyDescent="0.25">
      <c r="A265" s="10" t="s">
        <v>23</v>
      </c>
      <c r="B265" s="10">
        <v>34</v>
      </c>
      <c r="C265" s="10">
        <v>25</v>
      </c>
      <c r="D265" s="10">
        <v>4</v>
      </c>
      <c r="E265" s="21">
        <v>144.33333333333331</v>
      </c>
      <c r="F265" s="10">
        <v>97</v>
      </c>
      <c r="G265" s="10">
        <v>186</v>
      </c>
      <c r="H265" s="10">
        <v>11</v>
      </c>
      <c r="I265" s="10">
        <v>100</v>
      </c>
      <c r="J265" s="10">
        <v>72</v>
      </c>
      <c r="K265" s="10">
        <v>23</v>
      </c>
      <c r="L265" s="10">
        <v>8</v>
      </c>
      <c r="M265" s="10">
        <v>10</v>
      </c>
      <c r="N265" s="10">
        <v>10</v>
      </c>
      <c r="O265" s="10">
        <v>1</v>
      </c>
      <c r="P265" s="11">
        <v>6.0484988452655895</v>
      </c>
      <c r="Q265" s="11">
        <v>1.7875288683602775</v>
      </c>
    </row>
    <row r="266" spans="1:17" x14ac:dyDescent="0.25">
      <c r="A266" s="10"/>
      <c r="P266" s="8"/>
      <c r="Q266" s="8"/>
    </row>
    <row r="267" spans="1:17" ht="15.75" x14ac:dyDescent="0.25">
      <c r="A267" s="9" t="s">
        <v>220</v>
      </c>
      <c r="B267" s="10" t="s">
        <v>174</v>
      </c>
      <c r="C267" s="10" t="s">
        <v>175</v>
      </c>
      <c r="D267" s="10" t="s">
        <v>176</v>
      </c>
      <c r="E267" s="21" t="s">
        <v>177</v>
      </c>
      <c r="F267" s="10" t="s">
        <v>178</v>
      </c>
      <c r="G267" s="10" t="s">
        <v>179</v>
      </c>
      <c r="H267" s="10" t="s">
        <v>180</v>
      </c>
      <c r="I267" s="10" t="s">
        <v>181</v>
      </c>
      <c r="J267" s="10" t="s">
        <v>182</v>
      </c>
      <c r="K267" s="10" t="s">
        <v>183</v>
      </c>
      <c r="L267" s="10" t="s">
        <v>184</v>
      </c>
      <c r="M267" s="10" t="s">
        <v>185</v>
      </c>
      <c r="N267" s="10" t="s">
        <v>186</v>
      </c>
      <c r="O267" s="10" t="s">
        <v>187</v>
      </c>
      <c r="P267" s="11" t="s">
        <v>188</v>
      </c>
      <c r="Q267" s="11" t="s">
        <v>189</v>
      </c>
    </row>
    <row r="268" spans="1:17" x14ac:dyDescent="0.25">
      <c r="A268" s="7">
        <v>2022</v>
      </c>
      <c r="B268" s="12">
        <v>3</v>
      </c>
      <c r="C268" s="12">
        <v>0</v>
      </c>
      <c r="D268" s="12">
        <v>0</v>
      </c>
      <c r="E268" s="12">
        <v>4</v>
      </c>
      <c r="F268" s="12">
        <v>1</v>
      </c>
      <c r="G268" s="12">
        <v>4</v>
      </c>
      <c r="H268" s="12">
        <v>0</v>
      </c>
      <c r="I268" s="12">
        <v>2</v>
      </c>
      <c r="J268" s="12">
        <v>2</v>
      </c>
      <c r="K268" s="12">
        <v>0</v>
      </c>
      <c r="L268" s="12">
        <v>1</v>
      </c>
      <c r="M268" s="12">
        <v>0</v>
      </c>
      <c r="N268" s="12">
        <v>0</v>
      </c>
      <c r="O268" s="12">
        <v>0</v>
      </c>
      <c r="P268" s="8">
        <v>2.25</v>
      </c>
      <c r="Q268" s="8">
        <v>1.5</v>
      </c>
    </row>
    <row r="269" spans="1:17" x14ac:dyDescent="0.25">
      <c r="A269" s="7">
        <v>2023</v>
      </c>
      <c r="B269" s="7">
        <v>5</v>
      </c>
      <c r="C269" s="7">
        <v>0</v>
      </c>
      <c r="D269" s="7">
        <v>0</v>
      </c>
      <c r="E269" s="7">
        <v>7</v>
      </c>
      <c r="F269" s="7">
        <v>3</v>
      </c>
      <c r="G269" s="7">
        <v>6</v>
      </c>
      <c r="H269" s="7">
        <v>0</v>
      </c>
      <c r="I269" s="7">
        <v>8</v>
      </c>
      <c r="J269" s="7">
        <v>3</v>
      </c>
      <c r="K269" s="7">
        <v>0</v>
      </c>
      <c r="L269" s="7">
        <v>1</v>
      </c>
      <c r="M269" s="7">
        <v>0</v>
      </c>
      <c r="N269" s="7">
        <v>0</v>
      </c>
      <c r="O269" s="7">
        <v>0</v>
      </c>
      <c r="P269" s="8">
        <v>3.8571428571428572</v>
      </c>
      <c r="Q269" s="8">
        <v>1.2857142857142858</v>
      </c>
    </row>
    <row r="270" spans="1:17" x14ac:dyDescent="0.25">
      <c r="A270" s="10" t="s">
        <v>23</v>
      </c>
      <c r="B270" s="10">
        <v>8</v>
      </c>
      <c r="C270" s="10">
        <v>0</v>
      </c>
      <c r="D270" s="10">
        <v>0</v>
      </c>
      <c r="E270" s="10">
        <v>11</v>
      </c>
      <c r="F270" s="10">
        <v>4</v>
      </c>
      <c r="G270" s="10">
        <v>10</v>
      </c>
      <c r="H270" s="10">
        <v>0</v>
      </c>
      <c r="I270" s="10">
        <v>10</v>
      </c>
      <c r="J270" s="10">
        <v>5</v>
      </c>
      <c r="K270" s="10">
        <v>0</v>
      </c>
      <c r="L270" s="10">
        <v>2</v>
      </c>
      <c r="M270" s="10">
        <v>0</v>
      </c>
      <c r="N270" s="10">
        <v>0</v>
      </c>
      <c r="O270" s="10">
        <v>0</v>
      </c>
      <c r="P270" s="11">
        <v>3.2727272727272729</v>
      </c>
      <c r="Q270" s="11">
        <v>1.3636363636363635</v>
      </c>
    </row>
    <row r="271" spans="1:17" x14ac:dyDescent="0.25">
      <c r="A271" s="10"/>
      <c r="P271" s="8"/>
      <c r="Q271" s="8"/>
    </row>
    <row r="272" spans="1:17" ht="15.75" x14ac:dyDescent="0.25">
      <c r="A272" s="9" t="s">
        <v>109</v>
      </c>
      <c r="B272" s="10" t="s">
        <v>174</v>
      </c>
      <c r="C272" s="10" t="s">
        <v>175</v>
      </c>
      <c r="D272" s="10" t="s">
        <v>176</v>
      </c>
      <c r="E272" s="10" t="s">
        <v>177</v>
      </c>
      <c r="F272" s="10" t="s">
        <v>178</v>
      </c>
      <c r="G272" s="10" t="s">
        <v>179</v>
      </c>
      <c r="H272" s="10" t="s">
        <v>180</v>
      </c>
      <c r="I272" s="10" t="s">
        <v>181</v>
      </c>
      <c r="J272" s="10" t="s">
        <v>182</v>
      </c>
      <c r="K272" s="10" t="s">
        <v>183</v>
      </c>
      <c r="L272" s="10" t="s">
        <v>184</v>
      </c>
      <c r="M272" s="10" t="s">
        <v>185</v>
      </c>
      <c r="N272" s="10" t="s">
        <v>186</v>
      </c>
      <c r="O272" s="10" t="s">
        <v>187</v>
      </c>
      <c r="P272" s="11" t="s">
        <v>188</v>
      </c>
      <c r="Q272" s="11" t="s">
        <v>189</v>
      </c>
    </row>
    <row r="273" spans="1:33" x14ac:dyDescent="0.25">
      <c r="A273" s="7">
        <v>2014</v>
      </c>
      <c r="B273" s="7">
        <v>1</v>
      </c>
      <c r="C273" s="7">
        <v>0</v>
      </c>
      <c r="D273" s="7">
        <v>0</v>
      </c>
      <c r="E273" s="7">
        <v>1</v>
      </c>
      <c r="F273" s="7">
        <v>0</v>
      </c>
      <c r="G273" s="7">
        <v>2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8">
        <v>0</v>
      </c>
      <c r="Q273" s="8">
        <v>2</v>
      </c>
    </row>
    <row r="274" spans="1:33" x14ac:dyDescent="0.25">
      <c r="A274" s="10" t="s">
        <v>23</v>
      </c>
      <c r="B274" s="10">
        <v>1</v>
      </c>
      <c r="C274" s="10">
        <v>0</v>
      </c>
      <c r="D274" s="10">
        <v>0</v>
      </c>
      <c r="E274" s="10">
        <v>1</v>
      </c>
      <c r="F274" s="10">
        <v>0</v>
      </c>
      <c r="G274" s="10">
        <v>2</v>
      </c>
      <c r="H274" s="10">
        <v>0</v>
      </c>
      <c r="I274" s="10">
        <v>1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1">
        <v>0</v>
      </c>
      <c r="Q274" s="11">
        <v>2</v>
      </c>
    </row>
    <row r="275" spans="1:33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8"/>
      <c r="Q275" s="8"/>
    </row>
    <row r="276" spans="1:33" ht="15.75" x14ac:dyDescent="0.25">
      <c r="A276" s="9" t="s">
        <v>118</v>
      </c>
      <c r="B276" s="10" t="s">
        <v>174</v>
      </c>
      <c r="C276" s="10" t="s">
        <v>175</v>
      </c>
      <c r="D276" s="10" t="s">
        <v>176</v>
      </c>
      <c r="E276" s="10" t="s">
        <v>177</v>
      </c>
      <c r="F276" s="10" t="s">
        <v>178</v>
      </c>
      <c r="G276" s="10" t="s">
        <v>179</v>
      </c>
      <c r="H276" s="10" t="s">
        <v>180</v>
      </c>
      <c r="I276" s="10" t="s">
        <v>181</v>
      </c>
      <c r="J276" s="10" t="s">
        <v>182</v>
      </c>
      <c r="K276" s="10" t="s">
        <v>183</v>
      </c>
      <c r="L276" s="10" t="s">
        <v>184</v>
      </c>
      <c r="M276" s="10" t="s">
        <v>185</v>
      </c>
      <c r="N276" s="10" t="s">
        <v>186</v>
      </c>
      <c r="O276" s="10" t="s">
        <v>187</v>
      </c>
      <c r="P276" s="11" t="s">
        <v>188</v>
      </c>
      <c r="Q276" s="11" t="s">
        <v>189</v>
      </c>
    </row>
    <row r="277" spans="1:33" x14ac:dyDescent="0.25">
      <c r="A277" s="7">
        <v>2006</v>
      </c>
      <c r="B277" s="7">
        <v>12</v>
      </c>
      <c r="C277" s="7">
        <v>0</v>
      </c>
      <c r="D277" s="7">
        <v>0</v>
      </c>
      <c r="E277" s="7">
        <v>19</v>
      </c>
      <c r="F277" s="7">
        <v>8</v>
      </c>
      <c r="G277" s="7">
        <v>18</v>
      </c>
      <c r="H277" s="7">
        <v>0</v>
      </c>
      <c r="I277" s="7">
        <v>11</v>
      </c>
      <c r="J277" s="7">
        <v>20</v>
      </c>
      <c r="K277" s="7">
        <v>0</v>
      </c>
      <c r="L277" s="7">
        <v>0</v>
      </c>
      <c r="M277" s="7">
        <v>1</v>
      </c>
      <c r="N277" s="7">
        <v>0</v>
      </c>
      <c r="O277" s="7">
        <v>0</v>
      </c>
      <c r="P277" s="8">
        <v>3.7894736842105261</v>
      </c>
      <c r="Q277" s="8">
        <v>2</v>
      </c>
    </row>
    <row r="278" spans="1:33" x14ac:dyDescent="0.25">
      <c r="A278" s="7">
        <v>2007</v>
      </c>
      <c r="B278" s="7">
        <v>4</v>
      </c>
      <c r="C278" s="7">
        <v>1</v>
      </c>
      <c r="D278" s="7">
        <v>0</v>
      </c>
      <c r="E278" s="7">
        <v>5</v>
      </c>
      <c r="F278" s="7">
        <v>8</v>
      </c>
      <c r="G278" s="7">
        <v>8</v>
      </c>
      <c r="H278" s="7">
        <v>1</v>
      </c>
      <c r="I278" s="7">
        <v>3</v>
      </c>
      <c r="J278" s="7">
        <v>4</v>
      </c>
      <c r="K278" s="7">
        <v>1</v>
      </c>
      <c r="L278" s="7">
        <v>1</v>
      </c>
      <c r="M278" s="7">
        <v>0</v>
      </c>
      <c r="N278" s="7">
        <v>1</v>
      </c>
      <c r="O278" s="7">
        <v>0</v>
      </c>
      <c r="P278" s="8">
        <v>14.4</v>
      </c>
      <c r="Q278" s="8">
        <v>2.4</v>
      </c>
    </row>
    <row r="279" spans="1:33" x14ac:dyDescent="0.25">
      <c r="A279" s="7">
        <v>2008</v>
      </c>
      <c r="B279" s="46">
        <v>11</v>
      </c>
      <c r="C279" s="7">
        <v>6</v>
      </c>
      <c r="D279" s="46">
        <v>2</v>
      </c>
      <c r="E279" s="46">
        <v>50</v>
      </c>
      <c r="F279" s="46">
        <v>18</v>
      </c>
      <c r="G279" s="46">
        <v>42</v>
      </c>
      <c r="H279" s="7">
        <v>7</v>
      </c>
      <c r="I279" s="7">
        <v>28</v>
      </c>
      <c r="J279" s="7">
        <v>29</v>
      </c>
      <c r="K279" s="7">
        <v>6</v>
      </c>
      <c r="L279" s="7">
        <v>2</v>
      </c>
      <c r="M279" s="7">
        <v>2</v>
      </c>
      <c r="N279" s="46">
        <v>3</v>
      </c>
      <c r="O279" s="7">
        <v>0</v>
      </c>
      <c r="P279" s="47">
        <v>3.24</v>
      </c>
      <c r="Q279" s="8">
        <v>1.42</v>
      </c>
    </row>
    <row r="280" spans="1:33" x14ac:dyDescent="0.25">
      <c r="A280" s="7">
        <v>2009</v>
      </c>
      <c r="B280" s="46">
        <v>9</v>
      </c>
      <c r="C280" s="46">
        <v>6</v>
      </c>
      <c r="D280" s="46">
        <v>1</v>
      </c>
      <c r="E280" s="46">
        <v>46</v>
      </c>
      <c r="F280" s="7">
        <v>24</v>
      </c>
      <c r="G280" s="7">
        <v>37</v>
      </c>
      <c r="H280" s="7">
        <v>2</v>
      </c>
      <c r="I280" s="46">
        <v>34</v>
      </c>
      <c r="J280" s="7">
        <v>30</v>
      </c>
      <c r="K280" s="7">
        <v>5</v>
      </c>
      <c r="L280" s="7">
        <v>0</v>
      </c>
      <c r="M280" s="7">
        <v>3</v>
      </c>
      <c r="N280" s="7">
        <v>3</v>
      </c>
      <c r="O280" s="7">
        <v>0</v>
      </c>
      <c r="P280" s="8">
        <v>4.6956521739130439</v>
      </c>
      <c r="Q280" s="8">
        <v>1.4565217391304348</v>
      </c>
    </row>
    <row r="281" spans="1:33" x14ac:dyDescent="0.25">
      <c r="A281" s="7">
        <v>2010</v>
      </c>
      <c r="B281" s="7">
        <v>8</v>
      </c>
      <c r="C281" s="7">
        <v>6</v>
      </c>
      <c r="D281" s="7">
        <v>0</v>
      </c>
      <c r="E281" s="20">
        <v>35.33</v>
      </c>
      <c r="F281" s="7">
        <v>32</v>
      </c>
      <c r="G281" s="7">
        <v>52</v>
      </c>
      <c r="H281" s="7">
        <v>3</v>
      </c>
      <c r="I281" s="7">
        <v>19</v>
      </c>
      <c r="J281" s="46">
        <v>13</v>
      </c>
      <c r="K281" s="46">
        <v>1</v>
      </c>
      <c r="L281" s="7">
        <v>2</v>
      </c>
      <c r="M281" s="7">
        <v>3</v>
      </c>
      <c r="N281" s="7">
        <v>2</v>
      </c>
      <c r="O281" s="7">
        <v>0</v>
      </c>
      <c r="P281" s="8">
        <v>8.1517124257005378</v>
      </c>
      <c r="Q281" s="8">
        <v>1.8397962071893577</v>
      </c>
      <c r="AF281" s="31"/>
      <c r="AG281" s="31"/>
    </row>
    <row r="282" spans="1:33" x14ac:dyDescent="0.25">
      <c r="A282" s="10" t="s">
        <v>23</v>
      </c>
      <c r="B282" s="10">
        <v>32</v>
      </c>
      <c r="C282" s="10">
        <v>19</v>
      </c>
      <c r="D282" s="10">
        <v>3</v>
      </c>
      <c r="E282" s="21">
        <v>136.33333333333334</v>
      </c>
      <c r="F282" s="10">
        <v>82</v>
      </c>
      <c r="G282" s="10">
        <v>139</v>
      </c>
      <c r="H282" s="10">
        <v>13</v>
      </c>
      <c r="I282" s="10">
        <v>84</v>
      </c>
      <c r="J282" s="10">
        <v>76</v>
      </c>
      <c r="K282" s="10">
        <v>13</v>
      </c>
      <c r="L282" s="10">
        <v>5</v>
      </c>
      <c r="M282" s="10">
        <v>8</v>
      </c>
      <c r="N282" s="10">
        <v>9</v>
      </c>
      <c r="O282" s="10">
        <v>0</v>
      </c>
      <c r="P282" s="11">
        <v>5.41320293398533</v>
      </c>
      <c r="Q282" s="11">
        <v>1.5770171149144254</v>
      </c>
    </row>
    <row r="283" spans="1:33" x14ac:dyDescent="0.25">
      <c r="A283" s="10"/>
      <c r="B283" s="10"/>
      <c r="C283" s="10"/>
      <c r="D283" s="10"/>
      <c r="E283" s="2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8"/>
      <c r="Q283" s="8"/>
    </row>
    <row r="284" spans="1:33" ht="15.75" x14ac:dyDescent="0.25">
      <c r="A284" s="9" t="s">
        <v>205</v>
      </c>
      <c r="B284" s="10" t="s">
        <v>174</v>
      </c>
      <c r="C284" s="10" t="s">
        <v>175</v>
      </c>
      <c r="D284" s="10" t="s">
        <v>176</v>
      </c>
      <c r="E284" s="21" t="s">
        <v>177</v>
      </c>
      <c r="F284" s="10" t="s">
        <v>178</v>
      </c>
      <c r="G284" s="10" t="s">
        <v>179</v>
      </c>
      <c r="H284" s="10" t="s">
        <v>180</v>
      </c>
      <c r="I284" s="10" t="s">
        <v>181</v>
      </c>
      <c r="J284" s="10" t="s">
        <v>182</v>
      </c>
      <c r="K284" s="10" t="s">
        <v>183</v>
      </c>
      <c r="L284" s="10" t="s">
        <v>184</v>
      </c>
      <c r="M284" s="10" t="s">
        <v>185</v>
      </c>
      <c r="N284" s="10" t="s">
        <v>186</v>
      </c>
      <c r="O284" s="10" t="s">
        <v>187</v>
      </c>
      <c r="P284" s="11" t="s">
        <v>188</v>
      </c>
      <c r="Q284" s="11" t="s">
        <v>189</v>
      </c>
    </row>
    <row r="285" spans="1:33" x14ac:dyDescent="0.25">
      <c r="A285" s="7">
        <v>2005</v>
      </c>
      <c r="B285" s="7">
        <v>5</v>
      </c>
      <c r="C285" s="7">
        <v>0</v>
      </c>
      <c r="D285" s="7">
        <v>0</v>
      </c>
      <c r="E285" s="7">
        <v>25</v>
      </c>
      <c r="F285" s="46">
        <v>15</v>
      </c>
      <c r="G285" s="46">
        <v>32</v>
      </c>
      <c r="H285" s="7">
        <v>0</v>
      </c>
      <c r="I285" s="48">
        <v>14</v>
      </c>
      <c r="J285" s="7">
        <v>21</v>
      </c>
      <c r="K285" s="7">
        <v>0</v>
      </c>
      <c r="L285" s="7">
        <v>0</v>
      </c>
      <c r="M285" s="7">
        <v>0</v>
      </c>
      <c r="N285" s="7">
        <v>4</v>
      </c>
      <c r="O285" s="7">
        <v>0</v>
      </c>
      <c r="P285" s="8">
        <v>5.4</v>
      </c>
      <c r="Q285" s="8">
        <v>2.12</v>
      </c>
    </row>
    <row r="286" spans="1:33" x14ac:dyDescent="0.25">
      <c r="A286" s="7">
        <v>2007</v>
      </c>
      <c r="B286" s="7">
        <v>1</v>
      </c>
      <c r="C286" s="7">
        <v>0</v>
      </c>
      <c r="D286" s="7">
        <v>0</v>
      </c>
      <c r="E286" s="7">
        <v>3</v>
      </c>
      <c r="F286" s="7">
        <v>0</v>
      </c>
      <c r="G286" s="7">
        <v>1</v>
      </c>
      <c r="H286" s="7">
        <v>0</v>
      </c>
      <c r="I286" s="7">
        <v>4</v>
      </c>
      <c r="J286" s="7">
        <v>1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8">
        <v>0</v>
      </c>
      <c r="Q286" s="8">
        <v>0.66666666666666663</v>
      </c>
    </row>
    <row r="287" spans="1:33" x14ac:dyDescent="0.25">
      <c r="A287" s="7">
        <v>2008</v>
      </c>
      <c r="B287" s="7">
        <v>4</v>
      </c>
      <c r="C287" s="7">
        <v>2</v>
      </c>
      <c r="D287" s="7">
        <v>0</v>
      </c>
      <c r="E287" s="7">
        <v>18</v>
      </c>
      <c r="F287" s="7">
        <v>8</v>
      </c>
      <c r="G287" s="7">
        <v>15</v>
      </c>
      <c r="H287" s="7">
        <v>0</v>
      </c>
      <c r="I287" s="7">
        <v>13</v>
      </c>
      <c r="J287" s="7">
        <v>10</v>
      </c>
      <c r="K287" s="7">
        <v>2</v>
      </c>
      <c r="L287" s="7">
        <v>1</v>
      </c>
      <c r="M287" s="7">
        <v>1</v>
      </c>
      <c r="N287" s="7">
        <v>2</v>
      </c>
      <c r="O287" s="7">
        <v>0</v>
      </c>
      <c r="P287" s="8">
        <v>4</v>
      </c>
      <c r="Q287" s="8">
        <v>1.3888888888888888</v>
      </c>
    </row>
    <row r="288" spans="1:33" x14ac:dyDescent="0.25">
      <c r="A288" s="7">
        <v>2011</v>
      </c>
      <c r="B288" s="7">
        <v>3</v>
      </c>
      <c r="C288" s="7">
        <v>0</v>
      </c>
      <c r="D288" s="7">
        <v>0</v>
      </c>
      <c r="E288" s="7">
        <v>8</v>
      </c>
      <c r="F288" s="7">
        <v>14</v>
      </c>
      <c r="G288" s="7">
        <v>14</v>
      </c>
      <c r="H288" s="7">
        <v>0</v>
      </c>
      <c r="I288" s="7">
        <v>7</v>
      </c>
      <c r="J288" s="7">
        <v>7</v>
      </c>
      <c r="K288" s="7">
        <v>4</v>
      </c>
      <c r="L288" s="7">
        <v>0</v>
      </c>
      <c r="M288" s="7">
        <v>0</v>
      </c>
      <c r="N288" s="7">
        <v>1</v>
      </c>
      <c r="O288" s="7">
        <v>0</v>
      </c>
      <c r="P288" s="8">
        <v>15.75</v>
      </c>
      <c r="Q288" s="8">
        <v>2.625</v>
      </c>
    </row>
    <row r="289" spans="1:17" x14ac:dyDescent="0.25">
      <c r="A289" s="7">
        <v>2012</v>
      </c>
      <c r="B289" s="7">
        <v>5</v>
      </c>
      <c r="C289" s="7">
        <v>1</v>
      </c>
      <c r="D289" s="7">
        <v>0</v>
      </c>
      <c r="E289" s="7">
        <v>15</v>
      </c>
      <c r="F289" s="7">
        <v>4</v>
      </c>
      <c r="G289" s="7">
        <v>10</v>
      </c>
      <c r="H289" s="7">
        <v>0</v>
      </c>
      <c r="I289" s="7">
        <v>20</v>
      </c>
      <c r="J289" s="7">
        <v>3</v>
      </c>
      <c r="K289" s="7">
        <v>2</v>
      </c>
      <c r="L289" s="7">
        <v>3</v>
      </c>
      <c r="M289" s="7">
        <v>2</v>
      </c>
      <c r="N289" s="7">
        <v>0</v>
      </c>
      <c r="O289" s="7">
        <v>0</v>
      </c>
      <c r="P289" s="8">
        <v>2.4</v>
      </c>
      <c r="Q289" s="8">
        <v>0.8666666666666667</v>
      </c>
    </row>
    <row r="290" spans="1:17" x14ac:dyDescent="0.25">
      <c r="A290" s="7">
        <v>2013</v>
      </c>
      <c r="B290" s="7">
        <v>7</v>
      </c>
      <c r="C290" s="7">
        <v>3</v>
      </c>
      <c r="D290" s="7">
        <v>0</v>
      </c>
      <c r="E290" s="7">
        <v>26</v>
      </c>
      <c r="F290" s="46">
        <v>20</v>
      </c>
      <c r="G290" s="46">
        <v>20</v>
      </c>
      <c r="H290" s="7">
        <v>0</v>
      </c>
      <c r="I290" s="7">
        <v>15</v>
      </c>
      <c r="J290" s="46">
        <v>15</v>
      </c>
      <c r="K290" s="7">
        <v>3</v>
      </c>
      <c r="L290" s="46">
        <v>0</v>
      </c>
      <c r="M290" s="46">
        <v>2</v>
      </c>
      <c r="N290" s="46">
        <v>1</v>
      </c>
      <c r="O290" s="7">
        <v>0</v>
      </c>
      <c r="P290" s="8">
        <v>6.9230769230769234</v>
      </c>
      <c r="Q290" s="47">
        <v>1.3461538461538463</v>
      </c>
    </row>
    <row r="291" spans="1:17" x14ac:dyDescent="0.25">
      <c r="A291" s="7">
        <v>2015</v>
      </c>
      <c r="B291" s="7">
        <v>9</v>
      </c>
      <c r="C291" s="7">
        <v>6</v>
      </c>
      <c r="D291" s="7">
        <v>0</v>
      </c>
      <c r="E291" s="7">
        <v>28</v>
      </c>
      <c r="F291" s="7">
        <v>20</v>
      </c>
      <c r="G291" s="46">
        <v>23</v>
      </c>
      <c r="H291" s="7">
        <v>1</v>
      </c>
      <c r="I291" s="7">
        <v>17</v>
      </c>
      <c r="J291" s="7">
        <v>31</v>
      </c>
      <c r="K291" s="46">
        <v>3</v>
      </c>
      <c r="L291" s="7">
        <v>0</v>
      </c>
      <c r="M291" s="7">
        <v>1</v>
      </c>
      <c r="N291" s="46">
        <v>1</v>
      </c>
      <c r="O291" s="7">
        <v>0</v>
      </c>
      <c r="P291" s="8">
        <v>6.4285714285714288</v>
      </c>
      <c r="Q291" s="8">
        <v>1.9285714285714286</v>
      </c>
    </row>
    <row r="292" spans="1:17" x14ac:dyDescent="0.25">
      <c r="A292" s="7">
        <v>2016</v>
      </c>
      <c r="B292" s="12">
        <v>12</v>
      </c>
      <c r="C292" s="12">
        <v>2</v>
      </c>
      <c r="D292" s="12">
        <v>0</v>
      </c>
      <c r="E292" s="22">
        <v>34.33</v>
      </c>
      <c r="F292" s="12">
        <v>33</v>
      </c>
      <c r="G292" s="12">
        <v>37</v>
      </c>
      <c r="H292" s="12">
        <v>1</v>
      </c>
      <c r="I292" s="12">
        <v>25</v>
      </c>
      <c r="J292" s="12">
        <v>26</v>
      </c>
      <c r="K292" s="12">
        <v>3</v>
      </c>
      <c r="L292" s="12">
        <v>0</v>
      </c>
      <c r="M292" s="46">
        <v>4</v>
      </c>
      <c r="N292" s="46">
        <v>0</v>
      </c>
      <c r="O292" s="12">
        <v>0</v>
      </c>
      <c r="P292" s="17">
        <v>8.6513253713952807</v>
      </c>
      <c r="Q292" s="8">
        <v>1.8351296242353627</v>
      </c>
    </row>
    <row r="293" spans="1:17" x14ac:dyDescent="0.25">
      <c r="A293" s="7">
        <v>2017</v>
      </c>
      <c r="B293" s="12">
        <v>7</v>
      </c>
      <c r="C293" s="12">
        <v>5</v>
      </c>
      <c r="D293" s="12">
        <v>0</v>
      </c>
      <c r="E293" s="12">
        <v>21</v>
      </c>
      <c r="F293" s="12">
        <v>16</v>
      </c>
      <c r="G293" s="12">
        <v>20</v>
      </c>
      <c r="H293" s="12">
        <v>1</v>
      </c>
      <c r="I293" s="12">
        <v>20</v>
      </c>
      <c r="J293" s="12">
        <v>21</v>
      </c>
      <c r="K293" s="12">
        <v>8</v>
      </c>
      <c r="L293" s="12">
        <v>2</v>
      </c>
      <c r="M293" s="12">
        <v>1</v>
      </c>
      <c r="N293" s="12">
        <v>1</v>
      </c>
      <c r="O293" s="12">
        <v>1</v>
      </c>
      <c r="P293" s="17">
        <v>6.8571428571428568</v>
      </c>
      <c r="Q293" s="17">
        <v>1.9523809523809523</v>
      </c>
    </row>
    <row r="294" spans="1:17" x14ac:dyDescent="0.25">
      <c r="A294" s="7">
        <v>2018</v>
      </c>
      <c r="B294" s="46">
        <v>15</v>
      </c>
      <c r="C294" s="7">
        <v>8</v>
      </c>
      <c r="D294" s="7">
        <v>1</v>
      </c>
      <c r="E294" s="7">
        <v>55</v>
      </c>
      <c r="F294" s="7">
        <v>39</v>
      </c>
      <c r="G294" s="7">
        <v>74</v>
      </c>
      <c r="H294" s="7">
        <v>3</v>
      </c>
      <c r="I294" s="7">
        <v>43</v>
      </c>
      <c r="J294" s="7">
        <v>41</v>
      </c>
      <c r="K294" s="7">
        <v>12</v>
      </c>
      <c r="L294" s="7">
        <v>8</v>
      </c>
      <c r="M294" s="7">
        <v>3</v>
      </c>
      <c r="N294" s="7">
        <v>5</v>
      </c>
      <c r="O294" s="7">
        <v>0</v>
      </c>
      <c r="P294" s="8">
        <v>6.3818181818181818</v>
      </c>
      <c r="Q294" s="8">
        <v>2.0909090909090908</v>
      </c>
    </row>
    <row r="295" spans="1:17" x14ac:dyDescent="0.25">
      <c r="A295" s="7">
        <v>2019</v>
      </c>
      <c r="B295" s="46">
        <v>18</v>
      </c>
      <c r="C295" s="12">
        <v>6</v>
      </c>
      <c r="D295" s="12">
        <v>2</v>
      </c>
      <c r="E295" s="22">
        <v>58.666666666666664</v>
      </c>
      <c r="F295" s="12">
        <v>31</v>
      </c>
      <c r="G295" s="12">
        <v>64</v>
      </c>
      <c r="H295" s="12">
        <v>2</v>
      </c>
      <c r="I295" s="12">
        <v>50</v>
      </c>
      <c r="J295" s="12">
        <v>52</v>
      </c>
      <c r="K295" s="12">
        <v>8</v>
      </c>
      <c r="L295" s="12">
        <v>5</v>
      </c>
      <c r="M295" s="12">
        <v>5</v>
      </c>
      <c r="N295" s="12">
        <v>2</v>
      </c>
      <c r="O295" s="12">
        <v>1</v>
      </c>
      <c r="P295" s="17">
        <v>4.7556818181818183</v>
      </c>
      <c r="Q295" s="17">
        <v>1.9772727272727273</v>
      </c>
    </row>
    <row r="296" spans="1:17" x14ac:dyDescent="0.25">
      <c r="A296" s="7">
        <v>2022</v>
      </c>
      <c r="B296" s="12">
        <v>12</v>
      </c>
      <c r="C296" s="12">
        <v>1</v>
      </c>
      <c r="D296" s="12">
        <v>0</v>
      </c>
      <c r="E296" s="22">
        <f>15.666+1</f>
        <v>16.666</v>
      </c>
      <c r="F296" s="12">
        <v>13</v>
      </c>
      <c r="G296" s="12">
        <v>15</v>
      </c>
      <c r="H296" s="12">
        <v>2</v>
      </c>
      <c r="I296" s="12">
        <v>10</v>
      </c>
      <c r="J296" s="12">
        <v>18</v>
      </c>
      <c r="K296" s="12">
        <f>2+1</f>
        <v>3</v>
      </c>
      <c r="L296" s="12">
        <f>0+1</f>
        <v>1</v>
      </c>
      <c r="M296" s="12">
        <v>1</v>
      </c>
      <c r="N296" s="12">
        <v>1</v>
      </c>
      <c r="O296" s="12">
        <v>2</v>
      </c>
      <c r="P296" s="8">
        <v>7.0202808112324488</v>
      </c>
      <c r="Q296" s="8">
        <v>1.9800792031681267</v>
      </c>
    </row>
    <row r="297" spans="1:17" x14ac:dyDescent="0.25">
      <c r="A297" s="7">
        <v>2023</v>
      </c>
      <c r="B297" s="7">
        <v>7</v>
      </c>
      <c r="C297" s="7">
        <v>2</v>
      </c>
      <c r="D297" s="7">
        <v>0</v>
      </c>
      <c r="E297" s="20">
        <v>9.6666666666666661</v>
      </c>
      <c r="F297" s="7">
        <v>11</v>
      </c>
      <c r="G297" s="7">
        <v>6</v>
      </c>
      <c r="H297" s="7">
        <v>0</v>
      </c>
      <c r="I297" s="7">
        <v>8</v>
      </c>
      <c r="J297" s="7">
        <v>10</v>
      </c>
      <c r="K297" s="7">
        <v>4</v>
      </c>
      <c r="L297" s="7">
        <v>1</v>
      </c>
      <c r="M297" s="7">
        <v>1</v>
      </c>
      <c r="N297" s="7">
        <v>0</v>
      </c>
      <c r="O297" s="7">
        <v>1</v>
      </c>
      <c r="P297" s="8">
        <v>10.241379310344827</v>
      </c>
      <c r="Q297" s="8">
        <v>1.6551724137931036</v>
      </c>
    </row>
    <row r="298" spans="1:17" x14ac:dyDescent="0.25">
      <c r="A298" s="10" t="s">
        <v>23</v>
      </c>
      <c r="B298" s="10">
        <v>105</v>
      </c>
      <c r="C298" s="10">
        <v>36</v>
      </c>
      <c r="D298" s="10">
        <v>3</v>
      </c>
      <c r="E298" s="21">
        <v>318.32933333333335</v>
      </c>
      <c r="F298" s="10">
        <v>224</v>
      </c>
      <c r="G298" s="10">
        <v>331</v>
      </c>
      <c r="H298" s="10">
        <v>10</v>
      </c>
      <c r="I298" s="10">
        <v>246</v>
      </c>
      <c r="J298" s="10">
        <v>256</v>
      </c>
      <c r="K298" s="10">
        <v>52</v>
      </c>
      <c r="L298" s="10">
        <v>21</v>
      </c>
      <c r="M298" s="10">
        <v>21</v>
      </c>
      <c r="N298" s="10">
        <v>18</v>
      </c>
      <c r="O298" s="10">
        <v>5</v>
      </c>
      <c r="P298" s="11">
        <v>6.3330638709596343</v>
      </c>
      <c r="Q298" s="11">
        <v>1.8440022283002508</v>
      </c>
    </row>
    <row r="299" spans="1:17" x14ac:dyDescent="0.25">
      <c r="A299" s="10"/>
      <c r="P299" s="8"/>
      <c r="Q299" s="8"/>
    </row>
    <row r="300" spans="1:17" ht="15.75" x14ac:dyDescent="0.25">
      <c r="A300" s="9" t="s">
        <v>206</v>
      </c>
      <c r="B300" s="10" t="s">
        <v>174</v>
      </c>
      <c r="C300" s="10" t="s">
        <v>175</v>
      </c>
      <c r="D300" s="10" t="s">
        <v>176</v>
      </c>
      <c r="E300" s="21" t="s">
        <v>177</v>
      </c>
      <c r="F300" s="10" t="s">
        <v>178</v>
      </c>
      <c r="G300" s="10" t="s">
        <v>179</v>
      </c>
      <c r="H300" s="10" t="s">
        <v>180</v>
      </c>
      <c r="I300" s="10" t="s">
        <v>181</v>
      </c>
      <c r="J300" s="10" t="s">
        <v>182</v>
      </c>
      <c r="K300" s="10" t="s">
        <v>183</v>
      </c>
      <c r="L300" s="10" t="s">
        <v>184</v>
      </c>
      <c r="M300" s="10" t="s">
        <v>185</v>
      </c>
      <c r="N300" s="10" t="s">
        <v>186</v>
      </c>
      <c r="O300" s="10" t="s">
        <v>187</v>
      </c>
      <c r="P300" s="11" t="s">
        <v>188</v>
      </c>
      <c r="Q300" s="11" t="s">
        <v>189</v>
      </c>
    </row>
    <row r="301" spans="1:17" x14ac:dyDescent="0.25">
      <c r="A301" s="7">
        <v>2005</v>
      </c>
      <c r="B301" s="7">
        <v>11</v>
      </c>
      <c r="C301" s="7">
        <v>0</v>
      </c>
      <c r="D301" s="7">
        <v>0</v>
      </c>
      <c r="E301" s="20">
        <v>53.33</v>
      </c>
      <c r="F301" s="7">
        <v>21</v>
      </c>
      <c r="G301" s="7">
        <v>42</v>
      </c>
      <c r="H301" s="60">
        <v>0</v>
      </c>
      <c r="I301" s="7">
        <v>25</v>
      </c>
      <c r="J301" s="7">
        <v>32</v>
      </c>
      <c r="K301" s="60">
        <v>0</v>
      </c>
      <c r="L301" s="7">
        <v>0</v>
      </c>
      <c r="M301" s="46">
        <v>2</v>
      </c>
      <c r="N301" s="46">
        <v>2</v>
      </c>
      <c r="O301" s="46">
        <v>1</v>
      </c>
      <c r="P301" s="47">
        <v>3.5439714982186388</v>
      </c>
      <c r="Q301" s="8">
        <v>1.3875867241702606</v>
      </c>
    </row>
    <row r="302" spans="1:17" x14ac:dyDescent="0.25">
      <c r="A302" s="7">
        <v>2006</v>
      </c>
      <c r="B302" s="46">
        <v>16</v>
      </c>
      <c r="C302" s="7">
        <v>0</v>
      </c>
      <c r="D302" s="7">
        <v>0</v>
      </c>
      <c r="E302" s="46">
        <v>66</v>
      </c>
      <c r="F302" s="7">
        <v>36</v>
      </c>
      <c r="G302" s="7">
        <v>78</v>
      </c>
      <c r="H302" s="60">
        <v>0</v>
      </c>
      <c r="I302" s="7">
        <v>26</v>
      </c>
      <c r="J302" s="7">
        <v>24</v>
      </c>
      <c r="K302" s="60">
        <v>0</v>
      </c>
      <c r="L302" s="7">
        <v>0</v>
      </c>
      <c r="M302" s="46">
        <v>2</v>
      </c>
      <c r="N302" s="7">
        <v>4</v>
      </c>
      <c r="O302" s="7">
        <v>0</v>
      </c>
      <c r="P302" s="8">
        <v>4.9090909090909092</v>
      </c>
      <c r="Q302" s="47">
        <v>1.5454545454545454</v>
      </c>
    </row>
    <row r="303" spans="1:17" x14ac:dyDescent="0.25">
      <c r="A303" s="7">
        <v>2007</v>
      </c>
      <c r="B303" s="60">
        <v>19</v>
      </c>
      <c r="C303" s="60">
        <v>12</v>
      </c>
      <c r="D303" s="46">
        <v>1</v>
      </c>
      <c r="E303" s="60">
        <v>81</v>
      </c>
      <c r="F303" s="7">
        <v>59</v>
      </c>
      <c r="G303" s="7">
        <v>108</v>
      </c>
      <c r="H303" s="7">
        <v>7</v>
      </c>
      <c r="I303" s="46">
        <v>45</v>
      </c>
      <c r="J303" s="7">
        <v>31</v>
      </c>
      <c r="K303" s="7">
        <v>9</v>
      </c>
      <c r="L303" s="7">
        <v>1</v>
      </c>
      <c r="M303" s="7">
        <v>0</v>
      </c>
      <c r="N303" s="7">
        <v>8</v>
      </c>
      <c r="O303" s="7">
        <v>0</v>
      </c>
      <c r="P303" s="8">
        <v>6.5555555555555554</v>
      </c>
      <c r="Q303" s="8">
        <v>1.7160493827160495</v>
      </c>
    </row>
    <row r="304" spans="1:17" x14ac:dyDescent="0.25">
      <c r="A304" s="7">
        <v>2008</v>
      </c>
      <c r="B304" s="7">
        <v>9</v>
      </c>
      <c r="C304" s="7">
        <v>2</v>
      </c>
      <c r="D304" s="7">
        <v>0</v>
      </c>
      <c r="E304" s="7">
        <v>22</v>
      </c>
      <c r="F304" s="7">
        <v>19</v>
      </c>
      <c r="G304" s="7">
        <v>34</v>
      </c>
      <c r="H304" s="7">
        <v>2</v>
      </c>
      <c r="I304" s="7">
        <v>12</v>
      </c>
      <c r="J304" s="7">
        <v>9</v>
      </c>
      <c r="K304" s="7">
        <v>5</v>
      </c>
      <c r="L304" s="7">
        <v>1</v>
      </c>
      <c r="M304" s="7">
        <v>0</v>
      </c>
      <c r="N304" s="7">
        <v>3</v>
      </c>
      <c r="O304" s="7">
        <v>0</v>
      </c>
      <c r="P304" s="8">
        <v>7.7727272727272725</v>
      </c>
      <c r="Q304" s="8">
        <v>1.9545454545454546</v>
      </c>
    </row>
    <row r="305" spans="1:17" x14ac:dyDescent="0.25">
      <c r="A305" s="10" t="s">
        <v>23</v>
      </c>
      <c r="B305" s="10">
        <v>55</v>
      </c>
      <c r="C305" s="10">
        <v>14</v>
      </c>
      <c r="D305" s="10">
        <v>1</v>
      </c>
      <c r="E305" s="21">
        <v>222.32999999999998</v>
      </c>
      <c r="F305" s="10">
        <v>135</v>
      </c>
      <c r="G305" s="10">
        <v>262</v>
      </c>
      <c r="H305" s="10">
        <v>9</v>
      </c>
      <c r="I305" s="10">
        <v>108</v>
      </c>
      <c r="J305" s="10">
        <v>96</v>
      </c>
      <c r="K305" s="10">
        <v>14</v>
      </c>
      <c r="L305" s="10">
        <v>2</v>
      </c>
      <c r="M305" s="10">
        <v>4</v>
      </c>
      <c r="N305" s="10">
        <v>17</v>
      </c>
      <c r="O305" s="10">
        <v>1</v>
      </c>
      <c r="P305" s="11">
        <v>5.4648495479692354</v>
      </c>
      <c r="Q305" s="11">
        <v>1.6102190437637747</v>
      </c>
    </row>
    <row r="306" spans="1:17" x14ac:dyDescent="0.25">
      <c r="A306" s="10"/>
      <c r="B306" s="10"/>
      <c r="C306" s="10"/>
      <c r="D306" s="10"/>
      <c r="E306" s="2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8"/>
    </row>
    <row r="307" spans="1:17" ht="15.75" x14ac:dyDescent="0.25">
      <c r="A307" s="9" t="s">
        <v>207</v>
      </c>
      <c r="B307" s="10" t="s">
        <v>174</v>
      </c>
      <c r="C307" s="10" t="s">
        <v>175</v>
      </c>
      <c r="D307" s="10" t="s">
        <v>176</v>
      </c>
      <c r="E307" s="21" t="s">
        <v>177</v>
      </c>
      <c r="F307" s="10" t="s">
        <v>178</v>
      </c>
      <c r="G307" s="10" t="s">
        <v>179</v>
      </c>
      <c r="H307" s="10" t="s">
        <v>180</v>
      </c>
      <c r="I307" s="10" t="s">
        <v>181</v>
      </c>
      <c r="J307" s="10" t="s">
        <v>182</v>
      </c>
      <c r="K307" s="10" t="s">
        <v>183</v>
      </c>
      <c r="L307" s="10" t="s">
        <v>184</v>
      </c>
      <c r="M307" s="10" t="s">
        <v>185</v>
      </c>
      <c r="N307" s="10" t="s">
        <v>186</v>
      </c>
      <c r="O307" s="10" t="s">
        <v>187</v>
      </c>
      <c r="P307" s="11" t="s">
        <v>188</v>
      </c>
      <c r="Q307" s="11" t="s">
        <v>189</v>
      </c>
    </row>
    <row r="308" spans="1:17" x14ac:dyDescent="0.25">
      <c r="A308" s="7">
        <v>2005</v>
      </c>
      <c r="B308" s="7">
        <v>2</v>
      </c>
      <c r="C308" s="7">
        <v>0</v>
      </c>
      <c r="D308" s="7">
        <v>0</v>
      </c>
      <c r="E308" s="7">
        <v>6</v>
      </c>
      <c r="F308" s="7">
        <v>1</v>
      </c>
      <c r="G308" s="7">
        <v>4</v>
      </c>
      <c r="H308" s="7">
        <v>0</v>
      </c>
      <c r="I308" s="7">
        <v>2</v>
      </c>
      <c r="J308" s="7">
        <v>5</v>
      </c>
      <c r="K308" s="7">
        <v>0</v>
      </c>
      <c r="L308" s="7">
        <v>0</v>
      </c>
      <c r="M308" s="7">
        <v>1</v>
      </c>
      <c r="N308" s="7">
        <v>1</v>
      </c>
      <c r="O308" s="7">
        <v>0</v>
      </c>
      <c r="P308" s="8">
        <v>1.5</v>
      </c>
      <c r="Q308" s="8">
        <v>1.5</v>
      </c>
    </row>
    <row r="309" spans="1:17" x14ac:dyDescent="0.25">
      <c r="A309" s="10" t="s">
        <v>23</v>
      </c>
      <c r="B309" s="10">
        <v>2</v>
      </c>
      <c r="C309" s="10">
        <v>0</v>
      </c>
      <c r="D309" s="10">
        <v>0</v>
      </c>
      <c r="E309" s="10">
        <v>6</v>
      </c>
      <c r="F309" s="10">
        <v>1</v>
      </c>
      <c r="G309" s="10">
        <v>4</v>
      </c>
      <c r="H309" s="10">
        <v>0</v>
      </c>
      <c r="I309" s="10">
        <v>2</v>
      </c>
      <c r="J309" s="10">
        <v>5</v>
      </c>
      <c r="K309" s="10">
        <v>0</v>
      </c>
      <c r="L309" s="10">
        <v>0</v>
      </c>
      <c r="M309" s="10">
        <v>1</v>
      </c>
      <c r="N309" s="10">
        <v>1</v>
      </c>
      <c r="O309" s="10">
        <v>0</v>
      </c>
      <c r="P309" s="11">
        <v>1.5</v>
      </c>
      <c r="Q309" s="11">
        <v>1.5</v>
      </c>
    </row>
    <row r="310" spans="1:17" x14ac:dyDescent="0.25">
      <c r="A310" s="10"/>
      <c r="B310" s="10"/>
      <c r="C310" s="10"/>
      <c r="D310" s="10"/>
      <c r="E310" s="2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8"/>
    </row>
    <row r="311" spans="1:17" ht="15.75" x14ac:dyDescent="0.25">
      <c r="A311" s="9" t="s">
        <v>125</v>
      </c>
      <c r="B311" s="10" t="s">
        <v>174</v>
      </c>
      <c r="C311" s="10" t="s">
        <v>175</v>
      </c>
      <c r="D311" s="10" t="s">
        <v>176</v>
      </c>
      <c r="E311" s="21" t="s">
        <v>177</v>
      </c>
      <c r="F311" s="10" t="s">
        <v>178</v>
      </c>
      <c r="G311" s="10" t="s">
        <v>179</v>
      </c>
      <c r="H311" s="10" t="s">
        <v>180</v>
      </c>
      <c r="I311" s="10" t="s">
        <v>181</v>
      </c>
      <c r="J311" s="10" t="s">
        <v>182</v>
      </c>
      <c r="K311" s="10" t="s">
        <v>183</v>
      </c>
      <c r="L311" s="10" t="s">
        <v>184</v>
      </c>
      <c r="M311" s="10" t="s">
        <v>185</v>
      </c>
      <c r="N311" s="10" t="s">
        <v>186</v>
      </c>
      <c r="O311" s="10" t="s">
        <v>187</v>
      </c>
      <c r="P311" s="11" t="s">
        <v>188</v>
      </c>
      <c r="Q311" s="11" t="s">
        <v>189</v>
      </c>
    </row>
    <row r="312" spans="1:17" x14ac:dyDescent="0.25">
      <c r="A312" s="7">
        <v>2015</v>
      </c>
      <c r="B312" s="7">
        <v>1</v>
      </c>
      <c r="C312" s="7">
        <v>0</v>
      </c>
      <c r="D312" s="7">
        <v>0</v>
      </c>
      <c r="E312" s="20">
        <v>1.66</v>
      </c>
      <c r="F312" s="7">
        <v>2</v>
      </c>
      <c r="G312" s="7">
        <v>2</v>
      </c>
      <c r="H312" s="7">
        <v>0</v>
      </c>
      <c r="I312" s="7">
        <v>1</v>
      </c>
      <c r="J312" s="7">
        <v>2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8">
        <v>10.843373493975903</v>
      </c>
      <c r="Q312" s="8">
        <v>2.4096385542168677</v>
      </c>
    </row>
    <row r="313" spans="1:17" x14ac:dyDescent="0.25">
      <c r="A313" s="10" t="s">
        <v>23</v>
      </c>
      <c r="B313" s="10">
        <v>1</v>
      </c>
      <c r="C313" s="10">
        <v>0</v>
      </c>
      <c r="D313" s="10">
        <v>0</v>
      </c>
      <c r="E313" s="21">
        <v>1.66</v>
      </c>
      <c r="F313" s="10">
        <v>2</v>
      </c>
      <c r="G313" s="10">
        <v>2</v>
      </c>
      <c r="H313" s="10">
        <v>0</v>
      </c>
      <c r="I313" s="10">
        <v>1</v>
      </c>
      <c r="J313" s="10">
        <v>2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1">
        <v>10.843373493975903</v>
      </c>
      <c r="Q313" s="11">
        <v>2.4096385542168677</v>
      </c>
    </row>
    <row r="314" spans="1:17" x14ac:dyDescent="0.25">
      <c r="A314" s="10"/>
      <c r="B314" s="10"/>
      <c r="C314" s="10"/>
      <c r="D314" s="10"/>
      <c r="E314" s="2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8"/>
    </row>
    <row r="315" spans="1:17" ht="15.75" x14ac:dyDescent="0.25">
      <c r="A315" s="9" t="s">
        <v>127</v>
      </c>
      <c r="B315" s="10" t="s">
        <v>174</v>
      </c>
      <c r="C315" s="10" t="s">
        <v>175</v>
      </c>
      <c r="D315" s="10" t="s">
        <v>176</v>
      </c>
      <c r="E315" s="21" t="s">
        <v>177</v>
      </c>
      <c r="F315" s="10" t="s">
        <v>178</v>
      </c>
      <c r="G315" s="10" t="s">
        <v>179</v>
      </c>
      <c r="H315" s="10" t="s">
        <v>180</v>
      </c>
      <c r="I315" s="10" t="s">
        <v>181</v>
      </c>
      <c r="J315" s="10" t="s">
        <v>182</v>
      </c>
      <c r="K315" s="10" t="s">
        <v>183</v>
      </c>
      <c r="L315" s="10" t="s">
        <v>184</v>
      </c>
      <c r="M315" s="10" t="s">
        <v>185</v>
      </c>
      <c r="N315" s="10" t="s">
        <v>186</v>
      </c>
      <c r="O315" s="10" t="s">
        <v>187</v>
      </c>
      <c r="P315" s="11" t="s">
        <v>188</v>
      </c>
      <c r="Q315" s="11" t="s">
        <v>189</v>
      </c>
    </row>
    <row r="316" spans="1:17" x14ac:dyDescent="0.25">
      <c r="A316" s="7">
        <v>2007</v>
      </c>
      <c r="B316" s="7">
        <v>1</v>
      </c>
      <c r="C316" s="7">
        <v>0</v>
      </c>
      <c r="D316" s="7">
        <v>0</v>
      </c>
      <c r="E316" s="7">
        <v>2</v>
      </c>
      <c r="F316" s="7">
        <v>1</v>
      </c>
      <c r="G316" s="7">
        <v>1</v>
      </c>
      <c r="H316" s="7">
        <v>0</v>
      </c>
      <c r="I316" s="7">
        <v>1</v>
      </c>
      <c r="J316" s="7">
        <v>1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8">
        <v>4.5</v>
      </c>
      <c r="Q316" s="8">
        <v>1</v>
      </c>
    </row>
    <row r="317" spans="1:17" x14ac:dyDescent="0.25">
      <c r="A317" s="10" t="s">
        <v>23</v>
      </c>
      <c r="B317" s="10">
        <v>1</v>
      </c>
      <c r="C317" s="10">
        <v>0</v>
      </c>
      <c r="D317" s="10">
        <v>0</v>
      </c>
      <c r="E317" s="10">
        <v>2</v>
      </c>
      <c r="F317" s="10">
        <v>1</v>
      </c>
      <c r="G317" s="10">
        <v>1</v>
      </c>
      <c r="H317" s="10">
        <v>0</v>
      </c>
      <c r="I317" s="10">
        <v>1</v>
      </c>
      <c r="J317" s="10">
        <v>1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1">
        <v>4.5</v>
      </c>
      <c r="Q317" s="11">
        <v>1</v>
      </c>
    </row>
    <row r="318" spans="1:17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8"/>
    </row>
    <row r="319" spans="1:17" ht="15.75" x14ac:dyDescent="0.25">
      <c r="A319" s="28" t="s">
        <v>241</v>
      </c>
      <c r="B319" s="10" t="s">
        <v>174</v>
      </c>
      <c r="C319" s="10" t="s">
        <v>175</v>
      </c>
      <c r="D319" s="10" t="s">
        <v>176</v>
      </c>
      <c r="E319" s="10" t="s">
        <v>177</v>
      </c>
      <c r="F319" s="10" t="s">
        <v>178</v>
      </c>
      <c r="G319" s="10" t="s">
        <v>179</v>
      </c>
      <c r="H319" s="10" t="s">
        <v>180</v>
      </c>
      <c r="I319" s="10" t="s">
        <v>181</v>
      </c>
      <c r="J319" s="10" t="s">
        <v>182</v>
      </c>
      <c r="K319" s="10" t="s">
        <v>183</v>
      </c>
      <c r="L319" s="10" t="s">
        <v>184</v>
      </c>
      <c r="M319" s="10" t="s">
        <v>185</v>
      </c>
      <c r="N319" s="10" t="s">
        <v>186</v>
      </c>
      <c r="O319" s="10" t="s">
        <v>187</v>
      </c>
      <c r="P319" s="11" t="s">
        <v>188</v>
      </c>
      <c r="Q319" s="11" t="s">
        <v>189</v>
      </c>
    </row>
    <row r="320" spans="1:17" x14ac:dyDescent="0.25">
      <c r="A320" s="10">
        <v>2023</v>
      </c>
      <c r="B320" s="7">
        <v>1</v>
      </c>
      <c r="C320" s="7">
        <v>0</v>
      </c>
      <c r="D320" s="7">
        <v>0</v>
      </c>
      <c r="E320" s="20">
        <v>4.333333333333333</v>
      </c>
      <c r="F320" s="7">
        <v>2</v>
      </c>
      <c r="G320" s="7">
        <v>3</v>
      </c>
      <c r="H320" s="7">
        <v>0</v>
      </c>
      <c r="I320" s="7">
        <v>1</v>
      </c>
      <c r="J320" s="7">
        <v>3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8">
        <v>4.1538461538461542</v>
      </c>
      <c r="Q320" s="8">
        <v>1.3846153846153848</v>
      </c>
    </row>
    <row r="321" spans="1:17" x14ac:dyDescent="0.25">
      <c r="A321" s="10" t="s">
        <v>23</v>
      </c>
      <c r="B321" s="10">
        <v>1</v>
      </c>
      <c r="C321" s="10">
        <v>0</v>
      </c>
      <c r="D321" s="10">
        <v>0</v>
      </c>
      <c r="E321" s="21">
        <v>4.333333333333333</v>
      </c>
      <c r="F321" s="10">
        <v>2</v>
      </c>
      <c r="G321" s="10">
        <v>3</v>
      </c>
      <c r="H321" s="10">
        <v>0</v>
      </c>
      <c r="I321" s="10">
        <v>1</v>
      </c>
      <c r="J321" s="10">
        <v>3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1">
        <v>4.1538461538461542</v>
      </c>
      <c r="Q321" s="11">
        <v>1.3846153846153848</v>
      </c>
    </row>
    <row r="322" spans="1:17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8"/>
      <c r="Q322" s="8"/>
    </row>
    <row r="323" spans="1:17" ht="15.75" x14ac:dyDescent="0.25">
      <c r="A323" s="9" t="s">
        <v>224</v>
      </c>
      <c r="B323" s="10" t="s">
        <v>174</v>
      </c>
      <c r="C323" s="10" t="s">
        <v>175</v>
      </c>
      <c r="D323" s="10" t="s">
        <v>176</v>
      </c>
      <c r="E323" s="21" t="s">
        <v>177</v>
      </c>
      <c r="F323" s="10" t="s">
        <v>178</v>
      </c>
      <c r="G323" s="10" t="s">
        <v>179</v>
      </c>
      <c r="H323" s="10" t="s">
        <v>180</v>
      </c>
      <c r="I323" s="10" t="s">
        <v>181</v>
      </c>
      <c r="J323" s="10" t="s">
        <v>182</v>
      </c>
      <c r="K323" s="10" t="s">
        <v>183</v>
      </c>
      <c r="L323" s="10" t="s">
        <v>184</v>
      </c>
      <c r="M323" s="10" t="s">
        <v>185</v>
      </c>
      <c r="N323" s="10" t="s">
        <v>186</v>
      </c>
      <c r="O323" s="10" t="s">
        <v>187</v>
      </c>
      <c r="P323" s="11" t="s">
        <v>188</v>
      </c>
      <c r="Q323" s="11" t="s">
        <v>189</v>
      </c>
    </row>
    <row r="324" spans="1:17" x14ac:dyDescent="0.25">
      <c r="A324" s="7">
        <v>2022</v>
      </c>
      <c r="B324" s="12">
        <v>7</v>
      </c>
      <c r="C324" s="12">
        <f>3+2</f>
        <v>5</v>
      </c>
      <c r="D324" s="12">
        <v>0</v>
      </c>
      <c r="E324" s="22">
        <f>15+10.6666666666667</f>
        <v>25.6666666666667</v>
      </c>
      <c r="F324" s="46">
        <f>3+8</f>
        <v>11</v>
      </c>
      <c r="G324" s="46">
        <f>7+14</f>
        <v>21</v>
      </c>
      <c r="H324" s="12">
        <f>0+1</f>
        <v>1</v>
      </c>
      <c r="I324" s="12">
        <f>9+8</f>
        <v>17</v>
      </c>
      <c r="J324" s="12">
        <f>7+11</f>
        <v>18</v>
      </c>
      <c r="K324" s="46">
        <v>1</v>
      </c>
      <c r="L324" s="12">
        <f>0+6</f>
        <v>6</v>
      </c>
      <c r="M324" s="12">
        <v>1</v>
      </c>
      <c r="N324" s="12">
        <v>2</v>
      </c>
      <c r="O324" s="12">
        <v>0</v>
      </c>
      <c r="P324" s="76">
        <v>3.8571428571428523</v>
      </c>
      <c r="Q324" s="76">
        <v>1.5194805194805174</v>
      </c>
    </row>
    <row r="325" spans="1:17" x14ac:dyDescent="0.25">
      <c r="A325" s="7">
        <v>2023</v>
      </c>
      <c r="B325" s="7">
        <v>8</v>
      </c>
      <c r="C325" s="7">
        <v>5</v>
      </c>
      <c r="D325" s="7">
        <v>2</v>
      </c>
      <c r="E325" s="7">
        <v>29</v>
      </c>
      <c r="F325" s="74">
        <v>19</v>
      </c>
      <c r="G325" s="74">
        <v>32</v>
      </c>
      <c r="H325" s="74">
        <v>0</v>
      </c>
      <c r="I325" s="7">
        <v>29</v>
      </c>
      <c r="J325" s="7">
        <v>15</v>
      </c>
      <c r="K325" s="7">
        <v>4</v>
      </c>
      <c r="L325" s="7">
        <v>8</v>
      </c>
      <c r="M325" s="7">
        <v>2</v>
      </c>
      <c r="N325" s="7">
        <v>1</v>
      </c>
      <c r="O325" s="7">
        <v>0</v>
      </c>
      <c r="P325" s="8">
        <v>5.8965517241379306</v>
      </c>
      <c r="Q325" s="8">
        <v>1.6206896551724137</v>
      </c>
    </row>
    <row r="326" spans="1:17" x14ac:dyDescent="0.25">
      <c r="A326" s="10" t="s">
        <v>23</v>
      </c>
      <c r="B326" s="10">
        <v>15</v>
      </c>
      <c r="C326" s="10">
        <v>10</v>
      </c>
      <c r="D326" s="10">
        <v>2</v>
      </c>
      <c r="E326" s="21">
        <v>54.6666666666667</v>
      </c>
      <c r="F326" s="10">
        <v>30</v>
      </c>
      <c r="G326" s="10">
        <v>53</v>
      </c>
      <c r="H326" s="10">
        <v>1</v>
      </c>
      <c r="I326" s="10">
        <v>46</v>
      </c>
      <c r="J326" s="10">
        <v>33</v>
      </c>
      <c r="K326" s="10">
        <v>5</v>
      </c>
      <c r="L326" s="10">
        <v>14</v>
      </c>
      <c r="M326" s="10">
        <v>3</v>
      </c>
      <c r="N326" s="10">
        <v>3</v>
      </c>
      <c r="O326" s="10">
        <v>0</v>
      </c>
      <c r="P326" s="11">
        <v>4.9390243902438993</v>
      </c>
      <c r="Q326" s="11">
        <v>1.573170731707316</v>
      </c>
    </row>
    <row r="327" spans="1:17" x14ac:dyDescent="0.25">
      <c r="A327" s="10"/>
      <c r="P327" s="8"/>
      <c r="Q327" s="8"/>
    </row>
    <row r="328" spans="1:17" ht="15.75" x14ac:dyDescent="0.25">
      <c r="A328" s="9" t="s">
        <v>216</v>
      </c>
      <c r="B328" s="10" t="s">
        <v>174</v>
      </c>
      <c r="C328" s="10" t="s">
        <v>175</v>
      </c>
      <c r="D328" s="10" t="s">
        <v>176</v>
      </c>
      <c r="E328" s="21" t="s">
        <v>177</v>
      </c>
      <c r="F328" s="10" t="s">
        <v>178</v>
      </c>
      <c r="G328" s="10" t="s">
        <v>179</v>
      </c>
      <c r="H328" s="10" t="s">
        <v>180</v>
      </c>
      <c r="I328" s="10" t="s">
        <v>181</v>
      </c>
      <c r="J328" s="10" t="s">
        <v>182</v>
      </c>
      <c r="K328" s="10" t="s">
        <v>183</v>
      </c>
      <c r="L328" s="10" t="s">
        <v>184</v>
      </c>
      <c r="M328" s="10" t="s">
        <v>185</v>
      </c>
      <c r="N328" s="10" t="s">
        <v>186</v>
      </c>
      <c r="O328" s="10" t="s">
        <v>187</v>
      </c>
      <c r="P328" s="11" t="s">
        <v>188</v>
      </c>
      <c r="Q328" s="11" t="s">
        <v>189</v>
      </c>
    </row>
    <row r="329" spans="1:17" x14ac:dyDescent="0.25">
      <c r="A329" s="7">
        <v>2013</v>
      </c>
      <c r="B329" s="7">
        <v>1</v>
      </c>
      <c r="C329" s="7">
        <v>0</v>
      </c>
      <c r="D329" s="7">
        <v>0</v>
      </c>
      <c r="E329" s="7">
        <v>2</v>
      </c>
      <c r="F329" s="7">
        <v>0</v>
      </c>
      <c r="G329" s="7">
        <v>4</v>
      </c>
      <c r="H329" s="7">
        <v>0</v>
      </c>
      <c r="I329" s="7">
        <v>1</v>
      </c>
      <c r="J329" s="7">
        <v>1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8">
        <v>0</v>
      </c>
      <c r="Q329" s="8">
        <v>2.5</v>
      </c>
    </row>
    <row r="330" spans="1:17" x14ac:dyDescent="0.25">
      <c r="A330" s="7">
        <v>2017</v>
      </c>
      <c r="B330" s="12">
        <v>1</v>
      </c>
      <c r="C330" s="12">
        <v>0</v>
      </c>
      <c r="D330" s="12">
        <v>0</v>
      </c>
      <c r="E330" s="22">
        <v>0.66</v>
      </c>
      <c r="F330" s="12">
        <v>2</v>
      </c>
      <c r="G330" s="12">
        <v>2</v>
      </c>
      <c r="H330" s="12">
        <v>0</v>
      </c>
      <c r="I330" s="12">
        <v>1</v>
      </c>
      <c r="J330" s="12">
        <v>2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7">
        <v>27.27272727272727</v>
      </c>
      <c r="Q330" s="17">
        <v>6.0606060606060606</v>
      </c>
    </row>
    <row r="331" spans="1:17" x14ac:dyDescent="0.25">
      <c r="A331" s="7">
        <v>2018</v>
      </c>
      <c r="B331" s="7">
        <v>4</v>
      </c>
      <c r="C331" s="7">
        <v>0</v>
      </c>
      <c r="D331" s="7">
        <v>0</v>
      </c>
      <c r="E331" s="7">
        <v>9</v>
      </c>
      <c r="F331" s="7">
        <v>9</v>
      </c>
      <c r="G331" s="7">
        <v>10</v>
      </c>
      <c r="H331" s="7">
        <v>9</v>
      </c>
      <c r="I331" s="7">
        <v>9</v>
      </c>
      <c r="J331" s="7">
        <v>9</v>
      </c>
      <c r="K331" s="7">
        <v>4</v>
      </c>
      <c r="L331" s="7">
        <v>0</v>
      </c>
      <c r="M331" s="7">
        <v>1</v>
      </c>
      <c r="N331" s="7">
        <v>0</v>
      </c>
      <c r="O331" s="7">
        <v>0</v>
      </c>
      <c r="P331" s="8">
        <v>9</v>
      </c>
      <c r="Q331" s="8">
        <v>2.1111111111111112</v>
      </c>
    </row>
    <row r="332" spans="1:17" x14ac:dyDescent="0.25">
      <c r="A332" s="10" t="s">
        <v>23</v>
      </c>
      <c r="B332" s="10">
        <v>6</v>
      </c>
      <c r="C332" s="10">
        <v>0</v>
      </c>
      <c r="D332" s="10">
        <v>0</v>
      </c>
      <c r="E332" s="21">
        <v>11.66</v>
      </c>
      <c r="F332" s="10">
        <v>11</v>
      </c>
      <c r="G332" s="10">
        <v>16</v>
      </c>
      <c r="H332" s="10">
        <v>9</v>
      </c>
      <c r="I332" s="10">
        <v>11</v>
      </c>
      <c r="J332" s="10">
        <v>12</v>
      </c>
      <c r="K332" s="10">
        <v>4</v>
      </c>
      <c r="L332" s="10">
        <v>0</v>
      </c>
      <c r="M332" s="10">
        <v>1</v>
      </c>
      <c r="N332" s="10">
        <v>0</v>
      </c>
      <c r="O332" s="10">
        <v>0</v>
      </c>
      <c r="P332" s="11">
        <v>8.4905660377358494</v>
      </c>
      <c r="Q332" s="11">
        <v>2.4013722126929675</v>
      </c>
    </row>
    <row r="333" spans="1:17" x14ac:dyDescent="0.25">
      <c r="A333" s="10"/>
      <c r="B333" s="10"/>
      <c r="C333" s="10"/>
      <c r="D333" s="10"/>
      <c r="E333" s="2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8"/>
      <c r="Q333" s="8"/>
    </row>
    <row r="334" spans="1:17" ht="15.75" x14ac:dyDescent="0.25">
      <c r="A334" s="9" t="s">
        <v>236</v>
      </c>
      <c r="B334" s="10" t="s">
        <v>174</v>
      </c>
      <c r="C334" s="10" t="s">
        <v>175</v>
      </c>
      <c r="D334" s="10" t="s">
        <v>176</v>
      </c>
      <c r="E334" s="21" t="s">
        <v>177</v>
      </c>
      <c r="F334" s="10" t="s">
        <v>178</v>
      </c>
      <c r="G334" s="10" t="s">
        <v>179</v>
      </c>
      <c r="H334" s="10" t="s">
        <v>180</v>
      </c>
      <c r="I334" s="10" t="s">
        <v>181</v>
      </c>
      <c r="J334" s="10" t="s">
        <v>182</v>
      </c>
      <c r="K334" s="10" t="s">
        <v>183</v>
      </c>
      <c r="L334" s="10" t="s">
        <v>184</v>
      </c>
      <c r="M334" s="10" t="s">
        <v>185</v>
      </c>
      <c r="N334" s="10" t="s">
        <v>186</v>
      </c>
      <c r="O334" s="10" t="s">
        <v>187</v>
      </c>
      <c r="P334" s="11" t="s">
        <v>188</v>
      </c>
      <c r="Q334" s="11" t="s">
        <v>189</v>
      </c>
    </row>
    <row r="335" spans="1:17" x14ac:dyDescent="0.25">
      <c r="A335" s="7">
        <v>2022</v>
      </c>
      <c r="B335" s="12">
        <v>1</v>
      </c>
      <c r="C335" s="12">
        <v>0</v>
      </c>
      <c r="D335" s="12">
        <v>0</v>
      </c>
      <c r="E335" s="12">
        <v>2</v>
      </c>
      <c r="F335" s="12">
        <v>3</v>
      </c>
      <c r="G335" s="12">
        <v>0</v>
      </c>
      <c r="H335" s="12">
        <v>0</v>
      </c>
      <c r="I335" s="12">
        <v>0</v>
      </c>
      <c r="J335" s="12">
        <v>3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8">
        <v>13.5</v>
      </c>
      <c r="Q335" s="8">
        <v>1.5</v>
      </c>
    </row>
    <row r="336" spans="1:17" x14ac:dyDescent="0.25">
      <c r="A336" s="10" t="s">
        <v>23</v>
      </c>
      <c r="B336" s="23">
        <v>1</v>
      </c>
      <c r="C336" s="23">
        <v>0</v>
      </c>
      <c r="D336" s="23">
        <v>0</v>
      </c>
      <c r="E336" s="23">
        <v>2</v>
      </c>
      <c r="F336" s="23">
        <v>3</v>
      </c>
      <c r="G336" s="23">
        <v>0</v>
      </c>
      <c r="H336" s="23">
        <v>0</v>
      </c>
      <c r="I336" s="23">
        <v>0</v>
      </c>
      <c r="J336" s="23">
        <v>3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1">
        <v>13.5</v>
      </c>
      <c r="Q336" s="11">
        <v>1.5</v>
      </c>
    </row>
    <row r="337" spans="1:17" x14ac:dyDescent="0.25">
      <c r="A337" s="10"/>
      <c r="B337" s="10"/>
      <c r="C337" s="10"/>
      <c r="D337" s="10"/>
      <c r="E337" s="2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8"/>
      <c r="Q337" s="8"/>
    </row>
    <row r="338" spans="1:17" ht="15.75" x14ac:dyDescent="0.25">
      <c r="A338" s="9" t="s">
        <v>208</v>
      </c>
      <c r="B338" s="10" t="s">
        <v>174</v>
      </c>
      <c r="C338" s="10" t="s">
        <v>175</v>
      </c>
      <c r="D338" s="10" t="s">
        <v>176</v>
      </c>
      <c r="E338" s="21" t="s">
        <v>177</v>
      </c>
      <c r="F338" s="10" t="s">
        <v>178</v>
      </c>
      <c r="G338" s="10" t="s">
        <v>179</v>
      </c>
      <c r="H338" s="10" t="s">
        <v>180</v>
      </c>
      <c r="I338" s="10" t="s">
        <v>181</v>
      </c>
      <c r="J338" s="10" t="s">
        <v>182</v>
      </c>
      <c r="K338" s="10" t="s">
        <v>183</v>
      </c>
      <c r="L338" s="10" t="s">
        <v>184</v>
      </c>
      <c r="M338" s="10" t="s">
        <v>185</v>
      </c>
      <c r="N338" s="10" t="s">
        <v>186</v>
      </c>
      <c r="O338" s="10" t="s">
        <v>187</v>
      </c>
      <c r="P338" s="11" t="s">
        <v>188</v>
      </c>
      <c r="Q338" s="11" t="s">
        <v>189</v>
      </c>
    </row>
    <row r="339" spans="1:17" x14ac:dyDescent="0.25">
      <c r="A339" s="7">
        <v>2005</v>
      </c>
      <c r="B339" s="46">
        <v>15</v>
      </c>
      <c r="C339" s="7">
        <v>0</v>
      </c>
      <c r="D339" s="7">
        <v>0</v>
      </c>
      <c r="E339" s="46">
        <v>66</v>
      </c>
      <c r="F339" s="7">
        <v>30</v>
      </c>
      <c r="G339" s="7">
        <v>68</v>
      </c>
      <c r="H339" s="60">
        <v>0</v>
      </c>
      <c r="I339" s="46">
        <v>36</v>
      </c>
      <c r="J339" s="7">
        <v>20</v>
      </c>
      <c r="K339" s="60">
        <v>0</v>
      </c>
      <c r="L339" s="7">
        <v>0</v>
      </c>
      <c r="M339" s="46">
        <v>2</v>
      </c>
      <c r="N339" s="7">
        <v>7</v>
      </c>
      <c r="O339" s="7">
        <v>0</v>
      </c>
      <c r="P339" s="8">
        <v>4.0909090909090908</v>
      </c>
      <c r="Q339" s="47">
        <v>1.3333333333333333</v>
      </c>
    </row>
    <row r="340" spans="1:17" x14ac:dyDescent="0.25">
      <c r="A340" s="7">
        <v>2006</v>
      </c>
      <c r="B340" s="7">
        <v>12</v>
      </c>
      <c r="C340" s="7">
        <v>0</v>
      </c>
      <c r="D340" s="7">
        <v>0</v>
      </c>
      <c r="E340" s="7">
        <v>64</v>
      </c>
      <c r="F340" s="7">
        <v>50</v>
      </c>
      <c r="G340" s="7">
        <v>93</v>
      </c>
      <c r="H340" s="60">
        <v>0</v>
      </c>
      <c r="I340" s="46">
        <v>32</v>
      </c>
      <c r="J340" s="46">
        <v>14</v>
      </c>
      <c r="K340" s="60">
        <v>0</v>
      </c>
      <c r="L340" s="7">
        <v>0</v>
      </c>
      <c r="M340" s="7">
        <v>1</v>
      </c>
      <c r="N340" s="7">
        <v>8</v>
      </c>
      <c r="O340" s="7">
        <v>0</v>
      </c>
      <c r="P340" s="8">
        <v>7.03125</v>
      </c>
      <c r="Q340" s="8">
        <v>1.671875</v>
      </c>
    </row>
    <row r="341" spans="1:17" x14ac:dyDescent="0.25">
      <c r="A341" s="7">
        <v>2007</v>
      </c>
      <c r="B341" s="7">
        <v>15</v>
      </c>
      <c r="C341" s="7">
        <v>9</v>
      </c>
      <c r="D341" s="7">
        <v>0</v>
      </c>
      <c r="E341" s="7">
        <v>59</v>
      </c>
      <c r="F341" s="7">
        <v>55</v>
      </c>
      <c r="G341" s="7">
        <v>78</v>
      </c>
      <c r="H341" s="7">
        <v>5</v>
      </c>
      <c r="I341" s="7">
        <v>27</v>
      </c>
      <c r="J341" s="46">
        <v>15</v>
      </c>
      <c r="K341" s="7">
        <v>3</v>
      </c>
      <c r="L341" s="46">
        <v>0</v>
      </c>
      <c r="M341" s="7">
        <v>2</v>
      </c>
      <c r="N341" s="7">
        <v>5</v>
      </c>
      <c r="O341" s="7">
        <v>0</v>
      </c>
      <c r="P341" s="8">
        <v>8.3898305084745761</v>
      </c>
      <c r="Q341" s="47">
        <v>1.576271186440678</v>
      </c>
    </row>
    <row r="342" spans="1:17" x14ac:dyDescent="0.25">
      <c r="A342" s="7">
        <v>2008</v>
      </c>
      <c r="B342" s="46">
        <v>11</v>
      </c>
      <c r="C342" s="7">
        <v>7</v>
      </c>
      <c r="D342" s="7">
        <v>1</v>
      </c>
      <c r="E342" s="7">
        <v>46</v>
      </c>
      <c r="F342" s="7">
        <v>20</v>
      </c>
      <c r="G342" s="7">
        <v>54</v>
      </c>
      <c r="H342" s="46">
        <v>0</v>
      </c>
      <c r="I342" s="46">
        <v>20</v>
      </c>
      <c r="J342" s="46">
        <v>14</v>
      </c>
      <c r="K342" s="46">
        <v>4</v>
      </c>
      <c r="L342" s="7">
        <v>0</v>
      </c>
      <c r="M342" s="46">
        <v>3</v>
      </c>
      <c r="N342" s="7">
        <v>4</v>
      </c>
      <c r="O342" s="7">
        <v>0</v>
      </c>
      <c r="P342" s="8">
        <v>3.9130434782608696</v>
      </c>
      <c r="Q342" s="8">
        <v>1.4782608695652173</v>
      </c>
    </row>
    <row r="343" spans="1:17" x14ac:dyDescent="0.25">
      <c r="A343" s="7">
        <v>2009</v>
      </c>
      <c r="B343" s="7">
        <v>8</v>
      </c>
      <c r="C343" s="7">
        <v>2</v>
      </c>
      <c r="D343" s="7">
        <v>0</v>
      </c>
      <c r="E343" s="7">
        <v>26</v>
      </c>
      <c r="F343" s="7">
        <v>12</v>
      </c>
      <c r="G343" s="46">
        <v>22</v>
      </c>
      <c r="H343" s="7">
        <v>1</v>
      </c>
      <c r="I343" s="7">
        <v>14</v>
      </c>
      <c r="J343" s="46">
        <v>4</v>
      </c>
      <c r="K343" s="7">
        <v>2</v>
      </c>
      <c r="L343" s="7">
        <v>0</v>
      </c>
      <c r="M343" s="7">
        <v>0</v>
      </c>
      <c r="N343" s="7">
        <v>1</v>
      </c>
      <c r="O343" s="46">
        <v>1</v>
      </c>
      <c r="P343" s="8">
        <v>4.1538461538461542</v>
      </c>
      <c r="Q343" s="47">
        <v>1</v>
      </c>
    </row>
    <row r="344" spans="1:17" x14ac:dyDescent="0.25">
      <c r="A344" s="7">
        <v>2010</v>
      </c>
      <c r="B344" s="7">
        <v>15</v>
      </c>
      <c r="C344" s="7">
        <v>2</v>
      </c>
      <c r="D344" s="7">
        <v>0</v>
      </c>
      <c r="E344" s="7">
        <v>51</v>
      </c>
      <c r="F344" s="7">
        <v>21</v>
      </c>
      <c r="G344" s="7">
        <v>43</v>
      </c>
      <c r="H344" s="7">
        <v>1</v>
      </c>
      <c r="I344" s="7">
        <v>28</v>
      </c>
      <c r="J344" s="7">
        <v>15</v>
      </c>
      <c r="K344" s="7">
        <v>2</v>
      </c>
      <c r="L344" s="46">
        <v>0</v>
      </c>
      <c r="M344" s="7">
        <v>2</v>
      </c>
      <c r="N344" s="7">
        <v>4</v>
      </c>
      <c r="O344" s="7">
        <v>1</v>
      </c>
      <c r="P344" s="8">
        <v>3.7058823529411766</v>
      </c>
      <c r="Q344" s="47">
        <v>1.1372549019607843</v>
      </c>
    </row>
    <row r="345" spans="1:17" x14ac:dyDescent="0.25">
      <c r="A345" s="7">
        <v>2011</v>
      </c>
      <c r="B345" s="46">
        <v>18</v>
      </c>
      <c r="C345" s="7">
        <v>6</v>
      </c>
      <c r="D345" s="7">
        <v>0</v>
      </c>
      <c r="E345" s="7">
        <v>54</v>
      </c>
      <c r="F345" s="7">
        <v>24</v>
      </c>
      <c r="G345" s="7">
        <v>46</v>
      </c>
      <c r="H345" s="7">
        <v>4</v>
      </c>
      <c r="I345" s="7">
        <v>34</v>
      </c>
      <c r="J345" s="46">
        <v>17</v>
      </c>
      <c r="K345" s="60">
        <v>0</v>
      </c>
      <c r="L345" s="7">
        <v>1</v>
      </c>
      <c r="M345" s="46">
        <v>3</v>
      </c>
      <c r="N345" s="46">
        <v>2</v>
      </c>
      <c r="O345" s="7">
        <v>0</v>
      </c>
      <c r="P345" s="47">
        <v>4</v>
      </c>
      <c r="Q345" s="8">
        <v>1.1666666666666667</v>
      </c>
    </row>
    <row r="346" spans="1:17" x14ac:dyDescent="0.25">
      <c r="A346" s="7">
        <v>2012</v>
      </c>
      <c r="B346" s="12">
        <v>16</v>
      </c>
      <c r="C346" s="12">
        <v>5</v>
      </c>
      <c r="D346" s="12">
        <v>0</v>
      </c>
      <c r="E346" s="22">
        <v>45.66</v>
      </c>
      <c r="F346" s="12">
        <v>25</v>
      </c>
      <c r="G346" s="12">
        <v>45</v>
      </c>
      <c r="H346" s="12">
        <v>0</v>
      </c>
      <c r="I346" s="46">
        <v>41</v>
      </c>
      <c r="J346" s="46">
        <v>17</v>
      </c>
      <c r="K346" s="46">
        <v>2</v>
      </c>
      <c r="L346" s="46">
        <v>0</v>
      </c>
      <c r="M346" s="12">
        <v>3</v>
      </c>
      <c r="N346" s="12">
        <v>2</v>
      </c>
      <c r="O346" s="46">
        <v>2</v>
      </c>
      <c r="P346" s="8">
        <v>4.9277266754270697</v>
      </c>
      <c r="Q346" s="8">
        <v>1.3578624616732371</v>
      </c>
    </row>
    <row r="347" spans="1:17" x14ac:dyDescent="0.25">
      <c r="A347" s="7">
        <v>2013</v>
      </c>
      <c r="B347" s="7">
        <v>4</v>
      </c>
      <c r="C347" s="7">
        <v>0</v>
      </c>
      <c r="D347" s="7">
        <v>0</v>
      </c>
      <c r="E347" s="20">
        <v>6.66</v>
      </c>
      <c r="F347" s="7">
        <v>15</v>
      </c>
      <c r="G347" s="7">
        <v>15</v>
      </c>
      <c r="H347" s="7">
        <v>0</v>
      </c>
      <c r="I347" s="7">
        <v>4</v>
      </c>
      <c r="J347" s="7">
        <v>5</v>
      </c>
      <c r="K347" s="7">
        <v>3</v>
      </c>
      <c r="L347" s="7">
        <v>1</v>
      </c>
      <c r="M347" s="7">
        <v>0</v>
      </c>
      <c r="N347" s="7">
        <v>0</v>
      </c>
      <c r="O347" s="7">
        <v>0</v>
      </c>
      <c r="P347" s="8">
        <v>20.27027027027027</v>
      </c>
      <c r="Q347" s="8">
        <v>3.0030030030030028</v>
      </c>
    </row>
    <row r="348" spans="1:17" x14ac:dyDescent="0.25">
      <c r="A348" s="7">
        <v>2014</v>
      </c>
      <c r="B348" s="46">
        <v>21</v>
      </c>
      <c r="C348" s="7">
        <v>2</v>
      </c>
      <c r="D348" s="7">
        <v>0</v>
      </c>
      <c r="E348" s="20">
        <v>46.319999999999993</v>
      </c>
      <c r="F348" s="7">
        <v>22</v>
      </c>
      <c r="G348" s="7">
        <v>54</v>
      </c>
      <c r="H348" s="7">
        <v>0</v>
      </c>
      <c r="I348" s="7">
        <v>29</v>
      </c>
      <c r="J348" s="46">
        <v>4</v>
      </c>
      <c r="K348" s="7">
        <v>0</v>
      </c>
      <c r="L348" s="7">
        <v>0</v>
      </c>
      <c r="M348" s="7">
        <v>2</v>
      </c>
      <c r="N348" s="46">
        <v>2</v>
      </c>
      <c r="O348" s="7">
        <v>0</v>
      </c>
      <c r="P348" s="8">
        <v>4.2746113989637315</v>
      </c>
      <c r="Q348" s="8">
        <v>1.2521588946459414</v>
      </c>
    </row>
    <row r="349" spans="1:17" x14ac:dyDescent="0.25">
      <c r="A349" s="7">
        <v>2015</v>
      </c>
      <c r="B349" s="7">
        <v>18</v>
      </c>
      <c r="C349" s="7">
        <v>3</v>
      </c>
      <c r="D349" s="7">
        <v>0</v>
      </c>
      <c r="E349" s="20">
        <v>44.66</v>
      </c>
      <c r="F349" s="7">
        <v>29</v>
      </c>
      <c r="G349" s="7">
        <v>48</v>
      </c>
      <c r="H349" s="7">
        <v>5</v>
      </c>
      <c r="I349" s="7">
        <v>21</v>
      </c>
      <c r="J349" s="7">
        <v>18</v>
      </c>
      <c r="K349" s="46">
        <v>3</v>
      </c>
      <c r="L349" s="7">
        <v>0</v>
      </c>
      <c r="M349" s="7">
        <v>4</v>
      </c>
      <c r="N349" s="7">
        <v>4</v>
      </c>
      <c r="O349" s="7">
        <v>1</v>
      </c>
      <c r="P349" s="8">
        <v>5.8441558441558445</v>
      </c>
      <c r="Q349" s="8">
        <v>1.4778325123152711</v>
      </c>
    </row>
    <row r="350" spans="1:17" x14ac:dyDescent="0.25">
      <c r="A350" s="7">
        <v>2016</v>
      </c>
      <c r="B350" s="12">
        <v>14</v>
      </c>
      <c r="C350" s="12">
        <v>0</v>
      </c>
      <c r="D350" s="12">
        <v>0</v>
      </c>
      <c r="E350" s="22">
        <v>28.66</v>
      </c>
      <c r="F350" s="12">
        <v>26</v>
      </c>
      <c r="G350" s="12">
        <v>46</v>
      </c>
      <c r="H350" s="12">
        <v>3</v>
      </c>
      <c r="I350" s="12">
        <v>12</v>
      </c>
      <c r="J350" s="46">
        <v>9</v>
      </c>
      <c r="K350" s="46">
        <v>0</v>
      </c>
      <c r="L350" s="12">
        <v>0</v>
      </c>
      <c r="M350" s="12">
        <v>1</v>
      </c>
      <c r="N350" s="12">
        <v>0</v>
      </c>
      <c r="O350" s="12">
        <v>0</v>
      </c>
      <c r="P350" s="17">
        <v>8.164689462665736</v>
      </c>
      <c r="Q350" s="8">
        <v>1.9190509420795534</v>
      </c>
    </row>
    <row r="351" spans="1:17" x14ac:dyDescent="0.25">
      <c r="A351" s="10" t="s">
        <v>23</v>
      </c>
      <c r="B351" s="68">
        <v>167</v>
      </c>
      <c r="C351" s="10">
        <v>36</v>
      </c>
      <c r="D351" s="10">
        <v>1</v>
      </c>
      <c r="E351" s="10">
        <v>537.95999999999992</v>
      </c>
      <c r="F351" s="10">
        <v>329</v>
      </c>
      <c r="G351" s="10">
        <v>612</v>
      </c>
      <c r="H351" s="10">
        <v>19</v>
      </c>
      <c r="I351" s="10">
        <v>298</v>
      </c>
      <c r="J351" s="10">
        <v>152</v>
      </c>
      <c r="K351" s="10">
        <v>19</v>
      </c>
      <c r="L351" s="10">
        <v>2</v>
      </c>
      <c r="M351" s="10">
        <v>23</v>
      </c>
      <c r="N351" s="10">
        <v>39</v>
      </c>
      <c r="O351" s="10">
        <v>5</v>
      </c>
      <c r="P351" s="11">
        <v>5.5041267008699544</v>
      </c>
      <c r="Q351" s="11">
        <v>1.4201799390289243</v>
      </c>
    </row>
    <row r="352" spans="1:17" x14ac:dyDescent="0.25">
      <c r="A352" s="10"/>
      <c r="B352" s="10"/>
      <c r="C352" s="10"/>
      <c r="D352" s="10"/>
      <c r="E352" s="2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8"/>
      <c r="Q352" s="8"/>
    </row>
    <row r="353" spans="1:17" ht="15.75" x14ac:dyDescent="0.25">
      <c r="A353" s="9" t="s">
        <v>129</v>
      </c>
      <c r="B353" s="10" t="s">
        <v>174</v>
      </c>
      <c r="C353" s="10" t="s">
        <v>175</v>
      </c>
      <c r="D353" s="10" t="s">
        <v>176</v>
      </c>
      <c r="E353" s="21" t="s">
        <v>177</v>
      </c>
      <c r="F353" s="10" t="s">
        <v>178</v>
      </c>
      <c r="G353" s="10" t="s">
        <v>179</v>
      </c>
      <c r="H353" s="10" t="s">
        <v>180</v>
      </c>
      <c r="I353" s="10" t="s">
        <v>181</v>
      </c>
      <c r="J353" s="10" t="s">
        <v>182</v>
      </c>
      <c r="K353" s="10" t="s">
        <v>183</v>
      </c>
      <c r="L353" s="10" t="s">
        <v>184</v>
      </c>
      <c r="M353" s="10" t="s">
        <v>185</v>
      </c>
      <c r="N353" s="10" t="s">
        <v>186</v>
      </c>
      <c r="O353" s="10" t="s">
        <v>187</v>
      </c>
      <c r="P353" s="11" t="s">
        <v>188</v>
      </c>
      <c r="Q353" s="11" t="s">
        <v>189</v>
      </c>
    </row>
    <row r="354" spans="1:17" x14ac:dyDescent="0.25">
      <c r="A354" s="7">
        <v>2007</v>
      </c>
      <c r="B354" s="7">
        <v>3</v>
      </c>
      <c r="C354" s="7">
        <v>0</v>
      </c>
      <c r="D354" s="7">
        <v>0</v>
      </c>
      <c r="E354" s="7">
        <v>4</v>
      </c>
      <c r="F354" s="7">
        <v>1</v>
      </c>
      <c r="G354" s="7">
        <v>2</v>
      </c>
      <c r="H354" s="7">
        <v>0</v>
      </c>
      <c r="I354" s="7">
        <v>1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8">
        <v>2.25</v>
      </c>
      <c r="Q354" s="8">
        <v>0.5</v>
      </c>
    </row>
    <row r="355" spans="1:17" x14ac:dyDescent="0.25">
      <c r="A355" s="7">
        <v>2008</v>
      </c>
      <c r="B355" s="7">
        <v>5</v>
      </c>
      <c r="C355" s="7">
        <v>0</v>
      </c>
      <c r="D355" s="7">
        <v>0</v>
      </c>
      <c r="E355" s="7">
        <v>7</v>
      </c>
      <c r="F355" s="7">
        <v>4</v>
      </c>
      <c r="G355" s="7">
        <v>6</v>
      </c>
      <c r="H355" s="7">
        <v>0</v>
      </c>
      <c r="I355" s="7">
        <v>2</v>
      </c>
      <c r="J355" s="7">
        <v>7</v>
      </c>
      <c r="K355" s="7">
        <v>1</v>
      </c>
      <c r="L355" s="7">
        <v>1</v>
      </c>
      <c r="M355" s="7">
        <v>0</v>
      </c>
      <c r="N355" s="7">
        <v>1</v>
      </c>
      <c r="O355" s="7">
        <v>0</v>
      </c>
      <c r="P355" s="8">
        <v>5.1428571428571432</v>
      </c>
      <c r="Q355" s="8">
        <v>1.8571428571428572</v>
      </c>
    </row>
    <row r="356" spans="1:17" x14ac:dyDescent="0.25">
      <c r="A356" s="10" t="s">
        <v>23</v>
      </c>
      <c r="B356" s="10">
        <v>8</v>
      </c>
      <c r="C356" s="10">
        <v>0</v>
      </c>
      <c r="D356" s="10">
        <v>0</v>
      </c>
      <c r="E356" s="10">
        <v>11</v>
      </c>
      <c r="F356" s="10">
        <v>5</v>
      </c>
      <c r="G356" s="10">
        <v>8</v>
      </c>
      <c r="H356" s="10">
        <v>0</v>
      </c>
      <c r="I356" s="10">
        <v>3</v>
      </c>
      <c r="J356" s="10">
        <v>7</v>
      </c>
      <c r="K356" s="10">
        <v>1</v>
      </c>
      <c r="L356" s="10">
        <v>1</v>
      </c>
      <c r="M356" s="10">
        <v>0</v>
      </c>
      <c r="N356" s="10">
        <v>1</v>
      </c>
      <c r="O356" s="10">
        <v>0</v>
      </c>
      <c r="P356" s="11">
        <v>4.0909090909090908</v>
      </c>
      <c r="Q356" s="11">
        <v>1.3636363636363635</v>
      </c>
    </row>
    <row r="357" spans="1:17" x14ac:dyDescent="0.25">
      <c r="A357" s="10"/>
      <c r="B357" s="10"/>
      <c r="C357" s="10"/>
      <c r="D357" s="10"/>
      <c r="E357" s="2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8"/>
      <c r="Q357" s="8"/>
    </row>
    <row r="358" spans="1:17" ht="15.75" x14ac:dyDescent="0.25">
      <c r="A358" s="9" t="s">
        <v>209</v>
      </c>
      <c r="B358" s="10" t="s">
        <v>174</v>
      </c>
      <c r="C358" s="10" t="s">
        <v>175</v>
      </c>
      <c r="D358" s="10" t="s">
        <v>176</v>
      </c>
      <c r="E358" s="21" t="s">
        <v>177</v>
      </c>
      <c r="F358" s="10" t="s">
        <v>178</v>
      </c>
      <c r="G358" s="10" t="s">
        <v>179</v>
      </c>
      <c r="H358" s="10" t="s">
        <v>180</v>
      </c>
      <c r="I358" s="10" t="s">
        <v>181</v>
      </c>
      <c r="J358" s="10" t="s">
        <v>182</v>
      </c>
      <c r="K358" s="10" t="s">
        <v>183</v>
      </c>
      <c r="L358" s="10" t="s">
        <v>184</v>
      </c>
      <c r="M358" s="10" t="s">
        <v>185</v>
      </c>
      <c r="N358" s="10" t="s">
        <v>186</v>
      </c>
      <c r="O358" s="10" t="s">
        <v>187</v>
      </c>
      <c r="P358" s="11" t="s">
        <v>188</v>
      </c>
      <c r="Q358" s="11" t="s">
        <v>189</v>
      </c>
    </row>
    <row r="359" spans="1:17" x14ac:dyDescent="0.25">
      <c r="A359" s="7">
        <v>2005</v>
      </c>
      <c r="B359" s="7">
        <v>1</v>
      </c>
      <c r="C359" s="7">
        <v>0</v>
      </c>
      <c r="D359" s="7">
        <v>0</v>
      </c>
      <c r="E359" s="7">
        <v>1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8">
        <v>0</v>
      </c>
      <c r="Q359" s="8">
        <v>1</v>
      </c>
    </row>
    <row r="360" spans="1:17" x14ac:dyDescent="0.25">
      <c r="A360" s="10" t="s">
        <v>23</v>
      </c>
      <c r="B360" s="10">
        <v>1</v>
      </c>
      <c r="C360" s="10">
        <v>0</v>
      </c>
      <c r="D360" s="10">
        <v>0</v>
      </c>
      <c r="E360" s="10">
        <v>1</v>
      </c>
      <c r="F360" s="10">
        <v>0</v>
      </c>
      <c r="G360" s="10">
        <v>0</v>
      </c>
      <c r="H360" s="10">
        <v>0</v>
      </c>
      <c r="I360" s="10">
        <v>0</v>
      </c>
      <c r="J360" s="10">
        <v>1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1">
        <v>0</v>
      </c>
      <c r="Q360" s="11">
        <v>1</v>
      </c>
    </row>
    <row r="361" spans="1:17" x14ac:dyDescent="0.25">
      <c r="A361" s="10"/>
      <c r="B361" s="10"/>
      <c r="C361" s="10"/>
      <c r="D361" s="10"/>
      <c r="E361" s="2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8"/>
      <c r="Q361" s="8"/>
    </row>
    <row r="362" spans="1:17" ht="15.75" x14ac:dyDescent="0.25">
      <c r="A362" s="9" t="s">
        <v>212</v>
      </c>
      <c r="B362" s="10" t="s">
        <v>174</v>
      </c>
      <c r="C362" s="10" t="s">
        <v>175</v>
      </c>
      <c r="D362" s="10" t="s">
        <v>176</v>
      </c>
      <c r="E362" s="21" t="s">
        <v>177</v>
      </c>
      <c r="F362" s="10" t="s">
        <v>178</v>
      </c>
      <c r="G362" s="10" t="s">
        <v>179</v>
      </c>
      <c r="H362" s="10" t="s">
        <v>180</v>
      </c>
      <c r="I362" s="10" t="s">
        <v>181</v>
      </c>
      <c r="J362" s="10" t="s">
        <v>182</v>
      </c>
      <c r="K362" s="10" t="s">
        <v>183</v>
      </c>
      <c r="L362" s="10" t="s">
        <v>184</v>
      </c>
      <c r="M362" s="10" t="s">
        <v>185</v>
      </c>
      <c r="N362" s="10" t="s">
        <v>186</v>
      </c>
      <c r="O362" s="10" t="s">
        <v>187</v>
      </c>
      <c r="P362" s="11" t="s">
        <v>188</v>
      </c>
      <c r="Q362" s="11" t="s">
        <v>189</v>
      </c>
    </row>
    <row r="363" spans="1:17" x14ac:dyDescent="0.25">
      <c r="A363" s="7">
        <v>2011</v>
      </c>
      <c r="B363" s="7">
        <v>15</v>
      </c>
      <c r="C363" s="7">
        <v>2</v>
      </c>
      <c r="D363" s="7">
        <v>1</v>
      </c>
      <c r="E363" s="7">
        <v>44</v>
      </c>
      <c r="F363" s="7">
        <v>26</v>
      </c>
      <c r="G363" s="7">
        <v>48</v>
      </c>
      <c r="H363" s="7">
        <v>3</v>
      </c>
      <c r="I363" s="7">
        <v>54</v>
      </c>
      <c r="J363" s="7">
        <v>29</v>
      </c>
      <c r="K363" s="7">
        <v>2</v>
      </c>
      <c r="L363" s="7">
        <v>3</v>
      </c>
      <c r="M363" s="46">
        <v>3</v>
      </c>
      <c r="N363" s="7">
        <v>3</v>
      </c>
      <c r="O363" s="7">
        <v>0</v>
      </c>
      <c r="P363" s="8">
        <v>5.3181818181818183</v>
      </c>
      <c r="Q363" s="8">
        <v>1.75</v>
      </c>
    </row>
    <row r="364" spans="1:17" x14ac:dyDescent="0.25">
      <c r="A364" s="7">
        <v>2012</v>
      </c>
      <c r="B364" s="12">
        <v>10</v>
      </c>
      <c r="C364" s="12">
        <v>6</v>
      </c>
      <c r="D364" s="46">
        <v>1</v>
      </c>
      <c r="E364" s="12">
        <v>50</v>
      </c>
      <c r="F364" s="60">
        <v>16</v>
      </c>
      <c r="G364" s="60">
        <v>33</v>
      </c>
      <c r="H364" s="60">
        <v>0</v>
      </c>
      <c r="I364" s="12">
        <v>52</v>
      </c>
      <c r="J364" s="12">
        <v>24</v>
      </c>
      <c r="K364" s="46">
        <v>2</v>
      </c>
      <c r="L364" s="12">
        <v>6</v>
      </c>
      <c r="M364" s="12">
        <v>4</v>
      </c>
      <c r="N364" s="12">
        <v>2</v>
      </c>
      <c r="O364" s="12">
        <v>0</v>
      </c>
      <c r="P364" s="8">
        <v>2.88</v>
      </c>
      <c r="Q364" s="8">
        <v>1.1399999999999999</v>
      </c>
    </row>
    <row r="365" spans="1:17" x14ac:dyDescent="0.25">
      <c r="A365" s="7">
        <v>2015</v>
      </c>
      <c r="B365" s="46">
        <v>20</v>
      </c>
      <c r="C365" s="7">
        <v>3</v>
      </c>
      <c r="D365" s="7">
        <v>0</v>
      </c>
      <c r="E365" s="20">
        <v>45.66</v>
      </c>
      <c r="F365" s="46">
        <v>19</v>
      </c>
      <c r="G365" s="7">
        <v>39</v>
      </c>
      <c r="H365" s="46">
        <v>0</v>
      </c>
      <c r="I365" s="7">
        <v>41</v>
      </c>
      <c r="J365" s="7">
        <v>22</v>
      </c>
      <c r="K365" s="7">
        <v>6</v>
      </c>
      <c r="L365" s="7">
        <v>0</v>
      </c>
      <c r="M365" s="7">
        <v>1</v>
      </c>
      <c r="N365" s="7">
        <v>4</v>
      </c>
      <c r="O365" s="46">
        <v>3</v>
      </c>
      <c r="P365" s="8">
        <v>3.7450722733245732</v>
      </c>
      <c r="Q365" s="8">
        <v>1.3359614542268945</v>
      </c>
    </row>
    <row r="366" spans="1:17" x14ac:dyDescent="0.25">
      <c r="A366" s="7">
        <v>2016</v>
      </c>
      <c r="B366" s="46">
        <v>18</v>
      </c>
      <c r="C366" s="12">
        <v>2</v>
      </c>
      <c r="D366" s="12">
        <v>0</v>
      </c>
      <c r="E366" s="22">
        <v>34.659999999999997</v>
      </c>
      <c r="F366" s="12">
        <v>45</v>
      </c>
      <c r="G366" s="12">
        <v>50</v>
      </c>
      <c r="H366" s="46">
        <v>0</v>
      </c>
      <c r="I366" s="12">
        <v>20</v>
      </c>
      <c r="J366" s="12">
        <v>15</v>
      </c>
      <c r="K366" s="12">
        <v>4</v>
      </c>
      <c r="L366" s="12">
        <v>0</v>
      </c>
      <c r="M366" s="12">
        <v>2</v>
      </c>
      <c r="N366" s="12">
        <v>1</v>
      </c>
      <c r="O366" s="12">
        <v>0</v>
      </c>
      <c r="P366" s="17">
        <v>11.684939411425276</v>
      </c>
      <c r="Q366" s="8">
        <v>1.8753606462781307</v>
      </c>
    </row>
    <row r="367" spans="1:17" x14ac:dyDescent="0.25">
      <c r="A367" s="7">
        <v>2017</v>
      </c>
      <c r="B367" s="12">
        <v>13</v>
      </c>
      <c r="C367" s="46">
        <v>10</v>
      </c>
      <c r="D367" s="46">
        <v>2</v>
      </c>
      <c r="E367" s="22">
        <v>56.33</v>
      </c>
      <c r="F367" s="12">
        <v>39</v>
      </c>
      <c r="G367" s="12">
        <v>76</v>
      </c>
      <c r="H367" s="46">
        <v>1</v>
      </c>
      <c r="I367" s="46">
        <v>50</v>
      </c>
      <c r="J367" s="12">
        <v>24</v>
      </c>
      <c r="K367" s="12">
        <v>4</v>
      </c>
      <c r="L367" s="12">
        <v>6</v>
      </c>
      <c r="M367" s="12">
        <v>3</v>
      </c>
      <c r="N367" s="12">
        <v>4</v>
      </c>
      <c r="O367" s="12">
        <v>0</v>
      </c>
      <c r="P367" s="17">
        <v>6.2311379371560447</v>
      </c>
      <c r="Q367" s="17">
        <v>1.7752529735487308</v>
      </c>
    </row>
    <row r="368" spans="1:17" x14ac:dyDescent="0.25">
      <c r="A368" s="7">
        <v>2018</v>
      </c>
      <c r="B368" s="7">
        <v>1</v>
      </c>
      <c r="C368" s="7">
        <v>1</v>
      </c>
      <c r="D368" s="7">
        <v>0</v>
      </c>
      <c r="E368" s="7">
        <v>3</v>
      </c>
      <c r="F368" s="7">
        <v>3</v>
      </c>
      <c r="G368" s="7">
        <v>3</v>
      </c>
      <c r="H368" s="7">
        <v>0</v>
      </c>
      <c r="I368" s="7">
        <v>1</v>
      </c>
      <c r="J368" s="7">
        <v>3</v>
      </c>
      <c r="K368" s="7">
        <v>0</v>
      </c>
      <c r="L368" s="7">
        <v>0</v>
      </c>
      <c r="M368" s="7">
        <v>0</v>
      </c>
      <c r="N368" s="7">
        <v>1</v>
      </c>
      <c r="O368" s="7">
        <v>0</v>
      </c>
      <c r="P368" s="8">
        <v>9</v>
      </c>
      <c r="Q368" s="8">
        <v>2</v>
      </c>
    </row>
    <row r="369" spans="1:17" x14ac:dyDescent="0.25">
      <c r="A369" s="7">
        <v>2022</v>
      </c>
      <c r="B369" s="12">
        <f>8+2</f>
        <v>10</v>
      </c>
      <c r="C369" s="12">
        <v>0</v>
      </c>
      <c r="D369" s="12">
        <v>0</v>
      </c>
      <c r="E369" s="22">
        <f>6.66666666666667+2</f>
        <v>8.6666666666666696</v>
      </c>
      <c r="F369" s="12">
        <v>6</v>
      </c>
      <c r="G369" s="12">
        <f>6+3</f>
        <v>9</v>
      </c>
      <c r="H369" s="12">
        <v>1</v>
      </c>
      <c r="I369" s="12">
        <v>2</v>
      </c>
      <c r="J369" s="12">
        <f>7+1</f>
        <v>8</v>
      </c>
      <c r="K369" s="12">
        <v>1</v>
      </c>
      <c r="L369" s="12">
        <v>4</v>
      </c>
      <c r="M369" s="12">
        <v>1</v>
      </c>
      <c r="N369" s="12">
        <v>1</v>
      </c>
      <c r="O369" s="12">
        <v>0</v>
      </c>
      <c r="P369" s="8">
        <v>6.2307692307692291</v>
      </c>
      <c r="Q369" s="8">
        <v>1.9615384615384608</v>
      </c>
    </row>
    <row r="370" spans="1:17" x14ac:dyDescent="0.25">
      <c r="A370" s="10" t="s">
        <v>23</v>
      </c>
      <c r="B370" s="10">
        <v>87</v>
      </c>
      <c r="C370" s="10">
        <v>24</v>
      </c>
      <c r="D370" s="10">
        <v>4</v>
      </c>
      <c r="E370" s="21">
        <v>242.33</v>
      </c>
      <c r="F370" s="10">
        <v>154</v>
      </c>
      <c r="G370" s="10">
        <v>258</v>
      </c>
      <c r="H370" s="10">
        <v>5</v>
      </c>
      <c r="I370" s="10">
        <v>220</v>
      </c>
      <c r="J370" s="10">
        <v>125</v>
      </c>
      <c r="K370" s="10">
        <v>19</v>
      </c>
      <c r="L370" s="10">
        <v>19</v>
      </c>
      <c r="M370" s="10">
        <v>14</v>
      </c>
      <c r="N370" s="10">
        <v>16</v>
      </c>
      <c r="O370" s="10">
        <v>3</v>
      </c>
      <c r="P370" s="11">
        <v>5.719473445301861</v>
      </c>
      <c r="Q370" s="11">
        <v>1.5804894152601823</v>
      </c>
    </row>
    <row r="371" spans="1:17" x14ac:dyDescent="0.25">
      <c r="A371" s="10"/>
      <c r="B371" s="10"/>
      <c r="C371" s="10"/>
      <c r="D371" s="10"/>
      <c r="E371" s="2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8"/>
      <c r="Q371" s="8"/>
    </row>
    <row r="372" spans="1:17" ht="15.75" x14ac:dyDescent="0.25">
      <c r="A372" s="9" t="s">
        <v>139</v>
      </c>
      <c r="B372" s="10" t="s">
        <v>174</v>
      </c>
      <c r="C372" s="10" t="s">
        <v>175</v>
      </c>
      <c r="D372" s="10" t="s">
        <v>176</v>
      </c>
      <c r="E372" s="21" t="s">
        <v>177</v>
      </c>
      <c r="F372" s="10" t="s">
        <v>178</v>
      </c>
      <c r="G372" s="10" t="s">
        <v>179</v>
      </c>
      <c r="H372" s="10" t="s">
        <v>180</v>
      </c>
      <c r="I372" s="10" t="s">
        <v>181</v>
      </c>
      <c r="J372" s="10" t="s">
        <v>182</v>
      </c>
      <c r="K372" s="10" t="s">
        <v>183</v>
      </c>
      <c r="L372" s="10" t="s">
        <v>184</v>
      </c>
      <c r="M372" s="10" t="s">
        <v>185</v>
      </c>
      <c r="N372" s="10" t="s">
        <v>186</v>
      </c>
      <c r="O372" s="10" t="s">
        <v>187</v>
      </c>
      <c r="P372" s="11" t="s">
        <v>188</v>
      </c>
      <c r="Q372" s="11" t="s">
        <v>189</v>
      </c>
    </row>
    <row r="373" spans="1:17" x14ac:dyDescent="0.25">
      <c r="A373" s="7">
        <v>2018</v>
      </c>
      <c r="B373" s="7">
        <v>1</v>
      </c>
      <c r="C373" s="7">
        <v>0</v>
      </c>
      <c r="D373" s="7">
        <v>0</v>
      </c>
      <c r="E373" s="7">
        <v>1</v>
      </c>
      <c r="F373" s="7">
        <v>5</v>
      </c>
      <c r="G373" s="7">
        <v>3</v>
      </c>
      <c r="H373" s="7">
        <v>0</v>
      </c>
      <c r="I373" s="7">
        <v>1</v>
      </c>
      <c r="J373" s="7">
        <v>4</v>
      </c>
      <c r="K373" s="7">
        <v>1</v>
      </c>
      <c r="L373" s="7">
        <v>1</v>
      </c>
      <c r="M373" s="7">
        <v>0</v>
      </c>
      <c r="N373" s="7">
        <v>0</v>
      </c>
      <c r="O373" s="7">
        <v>0</v>
      </c>
      <c r="P373" s="8">
        <v>45</v>
      </c>
      <c r="Q373" s="8">
        <v>7</v>
      </c>
    </row>
    <row r="374" spans="1:17" x14ac:dyDescent="0.25">
      <c r="A374" s="10" t="s">
        <v>23</v>
      </c>
      <c r="B374" s="10">
        <v>1</v>
      </c>
      <c r="C374" s="10">
        <v>0</v>
      </c>
      <c r="D374" s="10">
        <v>0</v>
      </c>
      <c r="E374" s="10">
        <v>1</v>
      </c>
      <c r="F374" s="10">
        <v>5</v>
      </c>
      <c r="G374" s="10">
        <v>3</v>
      </c>
      <c r="H374" s="10">
        <v>0</v>
      </c>
      <c r="I374" s="10">
        <v>1</v>
      </c>
      <c r="J374" s="10">
        <v>4</v>
      </c>
      <c r="K374" s="10">
        <v>1</v>
      </c>
      <c r="L374" s="10">
        <v>1</v>
      </c>
      <c r="M374" s="10">
        <v>0</v>
      </c>
      <c r="N374" s="10">
        <v>0</v>
      </c>
      <c r="O374" s="10">
        <v>0</v>
      </c>
      <c r="P374" s="11">
        <v>45</v>
      </c>
      <c r="Q374" s="11">
        <v>7</v>
      </c>
    </row>
    <row r="375" spans="1:17" x14ac:dyDescent="0.25">
      <c r="A375" s="10"/>
      <c r="B375" s="10"/>
      <c r="C375" s="10"/>
      <c r="D375" s="10"/>
      <c r="E375" s="2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8"/>
      <c r="Q375" s="8"/>
    </row>
    <row r="376" spans="1:17" ht="15.75" x14ac:dyDescent="0.25">
      <c r="A376" s="9" t="s">
        <v>140</v>
      </c>
      <c r="B376" s="10" t="s">
        <v>174</v>
      </c>
      <c r="C376" s="10" t="s">
        <v>175</v>
      </c>
      <c r="D376" s="10" t="s">
        <v>176</v>
      </c>
      <c r="E376" s="21" t="s">
        <v>177</v>
      </c>
      <c r="F376" s="10" t="s">
        <v>178</v>
      </c>
      <c r="G376" s="10" t="s">
        <v>179</v>
      </c>
      <c r="H376" s="10" t="s">
        <v>180</v>
      </c>
      <c r="I376" s="10" t="s">
        <v>181</v>
      </c>
      <c r="J376" s="10" t="s">
        <v>182</v>
      </c>
      <c r="K376" s="10" t="s">
        <v>183</v>
      </c>
      <c r="L376" s="10" t="s">
        <v>184</v>
      </c>
      <c r="M376" s="10" t="s">
        <v>185</v>
      </c>
      <c r="N376" s="10" t="s">
        <v>186</v>
      </c>
      <c r="O376" s="10" t="s">
        <v>187</v>
      </c>
      <c r="P376" s="11" t="s">
        <v>188</v>
      </c>
      <c r="Q376" s="11" t="s">
        <v>189</v>
      </c>
    </row>
    <row r="377" spans="1:17" x14ac:dyDescent="0.25">
      <c r="A377" s="7">
        <v>2016</v>
      </c>
      <c r="B377" s="7">
        <v>2</v>
      </c>
      <c r="C377" s="7">
        <v>0</v>
      </c>
      <c r="D377" s="7">
        <v>0</v>
      </c>
      <c r="E377" s="20">
        <v>5.33</v>
      </c>
      <c r="F377" s="7">
        <v>0</v>
      </c>
      <c r="G377" s="7">
        <v>4</v>
      </c>
      <c r="H377" s="7">
        <v>0</v>
      </c>
      <c r="I377" s="7">
        <v>8</v>
      </c>
      <c r="J377" s="7">
        <v>3</v>
      </c>
      <c r="K377" s="7">
        <v>0</v>
      </c>
      <c r="L377" s="7">
        <v>0</v>
      </c>
      <c r="M377" s="7">
        <v>1</v>
      </c>
      <c r="N377" s="7">
        <v>0</v>
      </c>
      <c r="O377" s="7">
        <v>1</v>
      </c>
      <c r="P377" s="8">
        <v>0</v>
      </c>
      <c r="Q377" s="8">
        <v>1.3133208255159474</v>
      </c>
    </row>
    <row r="378" spans="1:17" x14ac:dyDescent="0.25">
      <c r="A378" s="10" t="s">
        <v>23</v>
      </c>
      <c r="B378" s="10">
        <v>2</v>
      </c>
      <c r="C378" s="10">
        <v>0</v>
      </c>
      <c r="D378" s="10">
        <v>0</v>
      </c>
      <c r="E378" s="21">
        <v>5.33</v>
      </c>
      <c r="F378" s="10">
        <v>0</v>
      </c>
      <c r="G378" s="10">
        <v>4</v>
      </c>
      <c r="H378" s="10">
        <v>0</v>
      </c>
      <c r="I378" s="10">
        <v>8</v>
      </c>
      <c r="J378" s="10">
        <v>3</v>
      </c>
      <c r="K378" s="10">
        <v>0</v>
      </c>
      <c r="L378" s="10">
        <v>0</v>
      </c>
      <c r="M378" s="10">
        <v>1</v>
      </c>
      <c r="N378" s="10">
        <v>0</v>
      </c>
      <c r="O378" s="10">
        <v>1</v>
      </c>
      <c r="P378" s="11">
        <v>0</v>
      </c>
      <c r="Q378" s="11">
        <v>1.3133208255159474</v>
      </c>
    </row>
    <row r="379" spans="1:17" x14ac:dyDescent="0.25">
      <c r="A379" s="10"/>
      <c r="B379" s="10"/>
      <c r="C379" s="10"/>
      <c r="D379" s="10"/>
      <c r="E379" s="2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8"/>
      <c r="Q379" s="8"/>
    </row>
    <row r="380" spans="1:17" ht="15.75" x14ac:dyDescent="0.25">
      <c r="A380" s="9" t="s">
        <v>210</v>
      </c>
      <c r="B380" s="10" t="s">
        <v>174</v>
      </c>
      <c r="C380" s="10" t="s">
        <v>175</v>
      </c>
      <c r="D380" s="10" t="s">
        <v>176</v>
      </c>
      <c r="E380" s="21" t="s">
        <v>177</v>
      </c>
      <c r="F380" s="10" t="s">
        <v>178</v>
      </c>
      <c r="G380" s="10" t="s">
        <v>179</v>
      </c>
      <c r="H380" s="10" t="s">
        <v>180</v>
      </c>
      <c r="I380" s="10" t="s">
        <v>181</v>
      </c>
      <c r="J380" s="10" t="s">
        <v>182</v>
      </c>
      <c r="K380" s="10" t="s">
        <v>183</v>
      </c>
      <c r="L380" s="10" t="s">
        <v>184</v>
      </c>
      <c r="M380" s="10" t="s">
        <v>185</v>
      </c>
      <c r="N380" s="10" t="s">
        <v>186</v>
      </c>
      <c r="O380" s="10" t="s">
        <v>187</v>
      </c>
      <c r="P380" s="11" t="s">
        <v>188</v>
      </c>
      <c r="Q380" s="11" t="s">
        <v>189</v>
      </c>
    </row>
    <row r="381" spans="1:17" x14ac:dyDescent="0.25">
      <c r="A381" s="7">
        <v>2015</v>
      </c>
      <c r="B381" s="7">
        <v>1</v>
      </c>
      <c r="C381" s="7">
        <v>0</v>
      </c>
      <c r="D381" s="7">
        <v>0</v>
      </c>
      <c r="E381" s="7">
        <v>2</v>
      </c>
      <c r="F381" s="7">
        <v>0</v>
      </c>
      <c r="G381" s="7">
        <v>2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8">
        <v>0</v>
      </c>
      <c r="Q381" s="8">
        <v>1</v>
      </c>
    </row>
    <row r="382" spans="1:17" x14ac:dyDescent="0.25">
      <c r="A382" s="10" t="s">
        <v>23</v>
      </c>
      <c r="B382" s="10">
        <v>1</v>
      </c>
      <c r="C382" s="10">
        <v>0</v>
      </c>
      <c r="D382" s="10">
        <v>0</v>
      </c>
      <c r="E382" s="10">
        <v>2</v>
      </c>
      <c r="F382" s="10">
        <v>0</v>
      </c>
      <c r="G382" s="10">
        <v>2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1">
        <v>0</v>
      </c>
      <c r="Q382" s="11">
        <v>1</v>
      </c>
    </row>
    <row r="383" spans="1:17" x14ac:dyDescent="0.25">
      <c r="A383" s="10"/>
      <c r="B383" s="10"/>
      <c r="C383" s="10"/>
      <c r="D383" s="10"/>
      <c r="E383" s="2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8"/>
      <c r="Q383" s="8"/>
    </row>
    <row r="384" spans="1:17" ht="15.75" x14ac:dyDescent="0.25">
      <c r="A384" s="9" t="s">
        <v>141</v>
      </c>
      <c r="B384" s="10" t="s">
        <v>174</v>
      </c>
      <c r="C384" s="10" t="s">
        <v>175</v>
      </c>
      <c r="D384" s="10" t="s">
        <v>176</v>
      </c>
      <c r="E384" s="21" t="s">
        <v>177</v>
      </c>
      <c r="F384" s="10" t="s">
        <v>178</v>
      </c>
      <c r="G384" s="10" t="s">
        <v>179</v>
      </c>
      <c r="H384" s="10" t="s">
        <v>180</v>
      </c>
      <c r="I384" s="10" t="s">
        <v>181</v>
      </c>
      <c r="J384" s="10" t="s">
        <v>182</v>
      </c>
      <c r="K384" s="10" t="s">
        <v>183</v>
      </c>
      <c r="L384" s="10" t="s">
        <v>184</v>
      </c>
      <c r="M384" s="10" t="s">
        <v>185</v>
      </c>
      <c r="N384" s="10" t="s">
        <v>186</v>
      </c>
      <c r="O384" s="10" t="s">
        <v>187</v>
      </c>
      <c r="P384" s="11" t="s">
        <v>188</v>
      </c>
      <c r="Q384" s="11" t="s">
        <v>189</v>
      </c>
    </row>
    <row r="385" spans="1:17" x14ac:dyDescent="0.25">
      <c r="A385" s="7">
        <v>2009</v>
      </c>
      <c r="B385" s="7">
        <v>6</v>
      </c>
      <c r="C385" s="7">
        <v>1</v>
      </c>
      <c r="D385" s="7">
        <v>0</v>
      </c>
      <c r="E385" s="7">
        <v>21</v>
      </c>
      <c r="F385" s="7">
        <v>13</v>
      </c>
      <c r="G385" s="7">
        <v>20</v>
      </c>
      <c r="H385" s="7">
        <v>0</v>
      </c>
      <c r="I385" s="7">
        <v>13</v>
      </c>
      <c r="J385" s="7">
        <v>11</v>
      </c>
      <c r="K385" s="7">
        <v>1</v>
      </c>
      <c r="L385" s="7">
        <v>0</v>
      </c>
      <c r="M385" s="7">
        <v>2</v>
      </c>
      <c r="N385" s="7">
        <v>1</v>
      </c>
      <c r="O385" s="7">
        <v>0</v>
      </c>
      <c r="P385" s="8">
        <v>5.5714285714285712</v>
      </c>
      <c r="Q385" s="8">
        <v>1.4761904761904763</v>
      </c>
    </row>
    <row r="386" spans="1:17" x14ac:dyDescent="0.25">
      <c r="A386" s="7">
        <v>2010</v>
      </c>
      <c r="B386" s="7">
        <v>11</v>
      </c>
      <c r="C386" s="7">
        <v>7</v>
      </c>
      <c r="D386" s="7">
        <v>0</v>
      </c>
      <c r="E386" s="7">
        <v>50</v>
      </c>
      <c r="F386" s="7">
        <v>26</v>
      </c>
      <c r="G386" s="7">
        <v>44</v>
      </c>
      <c r="H386" s="60">
        <v>0</v>
      </c>
      <c r="I386" s="7">
        <v>24</v>
      </c>
      <c r="J386" s="7">
        <v>31</v>
      </c>
      <c r="K386" s="7">
        <v>2</v>
      </c>
      <c r="L386" s="7">
        <v>1</v>
      </c>
      <c r="M386" s="7">
        <v>2</v>
      </c>
      <c r="N386" s="7">
        <v>3</v>
      </c>
      <c r="O386" s="7">
        <v>0</v>
      </c>
      <c r="P386" s="8">
        <v>4.68</v>
      </c>
      <c r="Q386" s="8">
        <v>1.5</v>
      </c>
    </row>
    <row r="387" spans="1:17" x14ac:dyDescent="0.25">
      <c r="A387" s="7">
        <v>2011</v>
      </c>
      <c r="B387" s="7">
        <v>9</v>
      </c>
      <c r="C387" s="7">
        <v>6</v>
      </c>
      <c r="D387" s="7">
        <v>1</v>
      </c>
      <c r="E387" s="7">
        <v>34</v>
      </c>
      <c r="F387" s="7">
        <v>30</v>
      </c>
      <c r="G387" s="7">
        <v>41</v>
      </c>
      <c r="H387" s="7">
        <v>3</v>
      </c>
      <c r="I387" s="46">
        <v>10</v>
      </c>
      <c r="J387" s="46">
        <v>17</v>
      </c>
      <c r="K387" s="7">
        <v>0</v>
      </c>
      <c r="L387" s="7">
        <v>2</v>
      </c>
      <c r="M387" s="7">
        <v>2</v>
      </c>
      <c r="N387" s="46">
        <v>2</v>
      </c>
      <c r="O387" s="46">
        <v>1</v>
      </c>
      <c r="P387" s="8">
        <v>7.9411764705882355</v>
      </c>
      <c r="Q387" s="8">
        <v>1.7058823529411764</v>
      </c>
    </row>
    <row r="388" spans="1:17" x14ac:dyDescent="0.25">
      <c r="A388" s="7">
        <v>2012</v>
      </c>
      <c r="B388" s="7">
        <v>4</v>
      </c>
      <c r="C388" s="7">
        <v>3</v>
      </c>
      <c r="D388" s="7">
        <v>0</v>
      </c>
      <c r="E388" s="7">
        <v>16</v>
      </c>
      <c r="F388" s="7">
        <v>10</v>
      </c>
      <c r="G388" s="7">
        <v>24</v>
      </c>
      <c r="H388" s="7">
        <v>0</v>
      </c>
      <c r="I388" s="7">
        <v>10</v>
      </c>
      <c r="J388" s="7">
        <v>6</v>
      </c>
      <c r="K388" s="7">
        <v>1</v>
      </c>
      <c r="L388" s="7">
        <v>1</v>
      </c>
      <c r="M388" s="7">
        <v>1</v>
      </c>
      <c r="N388" s="7">
        <v>1</v>
      </c>
      <c r="O388" s="7">
        <v>0</v>
      </c>
      <c r="P388" s="8">
        <v>5.625</v>
      </c>
      <c r="Q388" s="8">
        <v>1.875</v>
      </c>
    </row>
    <row r="389" spans="1:17" x14ac:dyDescent="0.25">
      <c r="A389" s="7">
        <v>2013</v>
      </c>
      <c r="B389" s="7">
        <v>4</v>
      </c>
      <c r="C389" s="7">
        <v>2</v>
      </c>
      <c r="D389" s="7">
        <v>0</v>
      </c>
      <c r="E389" s="7">
        <v>10</v>
      </c>
      <c r="F389" s="7">
        <v>23</v>
      </c>
      <c r="G389" s="7">
        <v>17</v>
      </c>
      <c r="H389" s="7">
        <v>0</v>
      </c>
      <c r="I389" s="7">
        <v>6</v>
      </c>
      <c r="J389" s="7">
        <v>12</v>
      </c>
      <c r="K389" s="7">
        <v>7</v>
      </c>
      <c r="L389" s="7">
        <v>1</v>
      </c>
      <c r="M389" s="7">
        <v>0</v>
      </c>
      <c r="N389" s="7">
        <v>2</v>
      </c>
      <c r="O389" s="7">
        <v>0</v>
      </c>
      <c r="P389" s="8">
        <v>20.7</v>
      </c>
      <c r="Q389" s="8">
        <v>2.9</v>
      </c>
    </row>
    <row r="390" spans="1:17" x14ac:dyDescent="0.25">
      <c r="A390" s="10" t="s">
        <v>23</v>
      </c>
      <c r="B390" s="10">
        <v>34</v>
      </c>
      <c r="C390" s="10">
        <v>19</v>
      </c>
      <c r="D390" s="10">
        <v>1</v>
      </c>
      <c r="E390" s="10">
        <v>131</v>
      </c>
      <c r="F390" s="10">
        <v>102</v>
      </c>
      <c r="G390" s="10">
        <v>146</v>
      </c>
      <c r="H390" s="10">
        <v>3</v>
      </c>
      <c r="I390" s="10">
        <v>63</v>
      </c>
      <c r="J390" s="10">
        <v>77</v>
      </c>
      <c r="K390" s="10">
        <v>11</v>
      </c>
      <c r="L390" s="10">
        <v>5</v>
      </c>
      <c r="M390" s="10">
        <v>7</v>
      </c>
      <c r="N390" s="10">
        <v>9</v>
      </c>
      <c r="O390" s="10">
        <v>1</v>
      </c>
      <c r="P390" s="11">
        <v>7.0076335877862599</v>
      </c>
      <c r="Q390" s="11">
        <v>1.7022900763358779</v>
      </c>
    </row>
    <row r="391" spans="1:17" x14ac:dyDescent="0.25">
      <c r="A391" s="10"/>
      <c r="B391" s="10"/>
      <c r="C391" s="10"/>
      <c r="D391" s="10"/>
      <c r="E391" s="2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8"/>
      <c r="Q391" s="8"/>
    </row>
    <row r="392" spans="1:17" ht="15.75" x14ac:dyDescent="0.25">
      <c r="A392" s="9" t="s">
        <v>145</v>
      </c>
      <c r="B392" s="10" t="s">
        <v>174</v>
      </c>
      <c r="C392" s="10" t="s">
        <v>175</v>
      </c>
      <c r="D392" s="10" t="s">
        <v>176</v>
      </c>
      <c r="E392" s="21" t="s">
        <v>177</v>
      </c>
      <c r="F392" s="10" t="s">
        <v>178</v>
      </c>
      <c r="G392" s="10" t="s">
        <v>179</v>
      </c>
      <c r="H392" s="10" t="s">
        <v>180</v>
      </c>
      <c r="I392" s="10" t="s">
        <v>181</v>
      </c>
      <c r="J392" s="10" t="s">
        <v>182</v>
      </c>
      <c r="K392" s="10" t="s">
        <v>183</v>
      </c>
      <c r="L392" s="10" t="s">
        <v>184</v>
      </c>
      <c r="M392" s="10" t="s">
        <v>185</v>
      </c>
      <c r="N392" s="10" t="s">
        <v>186</v>
      </c>
      <c r="O392" s="10" t="s">
        <v>187</v>
      </c>
      <c r="P392" s="11" t="s">
        <v>188</v>
      </c>
      <c r="Q392" s="11" t="s">
        <v>189</v>
      </c>
    </row>
    <row r="393" spans="1:17" x14ac:dyDescent="0.25">
      <c r="A393" s="7">
        <v>2016</v>
      </c>
      <c r="B393" s="7">
        <v>10</v>
      </c>
      <c r="C393" s="7">
        <v>3</v>
      </c>
      <c r="D393" s="7">
        <v>0</v>
      </c>
      <c r="E393" s="20">
        <v>24.33</v>
      </c>
      <c r="F393" s="7">
        <v>30</v>
      </c>
      <c r="G393" s="7">
        <v>36</v>
      </c>
      <c r="H393" s="7">
        <v>1</v>
      </c>
      <c r="I393" s="7">
        <v>11</v>
      </c>
      <c r="J393" s="7">
        <v>21</v>
      </c>
      <c r="K393" s="7">
        <v>6</v>
      </c>
      <c r="L393" s="7">
        <v>0</v>
      </c>
      <c r="M393" s="7">
        <v>0</v>
      </c>
      <c r="N393" s="7">
        <v>2</v>
      </c>
      <c r="O393" s="7">
        <v>0</v>
      </c>
      <c r="P393" s="8">
        <v>11.097410604192357</v>
      </c>
      <c r="Q393" s="8">
        <v>2.342786683107275</v>
      </c>
    </row>
    <row r="394" spans="1:17" x14ac:dyDescent="0.25">
      <c r="A394" s="10" t="s">
        <v>23</v>
      </c>
      <c r="B394" s="10">
        <v>10</v>
      </c>
      <c r="C394" s="10">
        <v>3</v>
      </c>
      <c r="D394" s="10">
        <v>0</v>
      </c>
      <c r="E394" s="21">
        <v>24.33</v>
      </c>
      <c r="F394" s="10">
        <v>30</v>
      </c>
      <c r="G394" s="10">
        <v>36</v>
      </c>
      <c r="H394" s="10">
        <v>1</v>
      </c>
      <c r="I394" s="10">
        <v>11</v>
      </c>
      <c r="J394" s="10">
        <v>21</v>
      </c>
      <c r="K394" s="10">
        <v>6</v>
      </c>
      <c r="L394" s="10">
        <v>0</v>
      </c>
      <c r="M394" s="10">
        <v>0</v>
      </c>
      <c r="N394" s="10">
        <v>2</v>
      </c>
      <c r="O394" s="10">
        <v>0</v>
      </c>
      <c r="P394" s="11">
        <v>11.097410604192357</v>
      </c>
      <c r="Q394" s="11">
        <v>2.342786683107275</v>
      </c>
    </row>
    <row r="395" spans="1:17" x14ac:dyDescent="0.25">
      <c r="A395" s="10"/>
      <c r="B395" s="10"/>
      <c r="C395" s="10"/>
      <c r="D395" s="10"/>
      <c r="E395" s="2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8"/>
      <c r="Q395" s="8"/>
    </row>
    <row r="396" spans="1:17" ht="15.75" x14ac:dyDescent="0.25">
      <c r="A396" s="9" t="s">
        <v>146</v>
      </c>
      <c r="B396" s="10" t="s">
        <v>174</v>
      </c>
      <c r="C396" s="10" t="s">
        <v>175</v>
      </c>
      <c r="D396" s="10" t="s">
        <v>176</v>
      </c>
      <c r="E396" s="21" t="s">
        <v>177</v>
      </c>
      <c r="F396" s="10" t="s">
        <v>178</v>
      </c>
      <c r="G396" s="10" t="s">
        <v>179</v>
      </c>
      <c r="H396" s="10" t="s">
        <v>180</v>
      </c>
      <c r="I396" s="10" t="s">
        <v>181</v>
      </c>
      <c r="J396" s="10" t="s">
        <v>182</v>
      </c>
      <c r="K396" s="10" t="s">
        <v>183</v>
      </c>
      <c r="L396" s="10" t="s">
        <v>184</v>
      </c>
      <c r="M396" s="10" t="s">
        <v>185</v>
      </c>
      <c r="N396" s="10" t="s">
        <v>186</v>
      </c>
      <c r="O396" s="10" t="s">
        <v>187</v>
      </c>
      <c r="P396" s="11" t="s">
        <v>188</v>
      </c>
      <c r="Q396" s="11" t="s">
        <v>189</v>
      </c>
    </row>
    <row r="397" spans="1:17" x14ac:dyDescent="0.25">
      <c r="A397" s="7">
        <v>2015</v>
      </c>
      <c r="B397" s="7">
        <v>1</v>
      </c>
      <c r="C397" s="7">
        <v>0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3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8">
        <v>0</v>
      </c>
      <c r="Q397" s="8">
        <v>3</v>
      </c>
    </row>
    <row r="398" spans="1:17" x14ac:dyDescent="0.25">
      <c r="A398" s="7">
        <v>2018</v>
      </c>
      <c r="B398" s="7">
        <v>2</v>
      </c>
      <c r="C398" s="7">
        <v>0</v>
      </c>
      <c r="D398" s="7">
        <v>0</v>
      </c>
      <c r="E398" s="20">
        <v>2.66</v>
      </c>
      <c r="F398" s="7">
        <v>4</v>
      </c>
      <c r="G398" s="7">
        <v>4</v>
      </c>
      <c r="H398" s="7">
        <v>0</v>
      </c>
      <c r="I398" s="7">
        <v>2</v>
      </c>
      <c r="J398" s="7">
        <v>8</v>
      </c>
      <c r="K398" s="7">
        <v>0</v>
      </c>
      <c r="L398" s="7">
        <v>2</v>
      </c>
      <c r="M398" s="7">
        <v>0</v>
      </c>
      <c r="N398" s="7">
        <v>0</v>
      </c>
      <c r="O398" s="7">
        <v>0</v>
      </c>
      <c r="P398" s="8">
        <v>13.533834586466165</v>
      </c>
      <c r="Q398" s="8">
        <v>4.511278195488722</v>
      </c>
    </row>
    <row r="399" spans="1:17" x14ac:dyDescent="0.25">
      <c r="A399" s="7">
        <v>2019</v>
      </c>
      <c r="B399" s="7">
        <v>1</v>
      </c>
      <c r="C399" s="7">
        <v>0</v>
      </c>
      <c r="D399" s="7">
        <v>0</v>
      </c>
      <c r="E399" s="20">
        <v>0.66666666666666663</v>
      </c>
      <c r="F399" s="7">
        <v>2</v>
      </c>
      <c r="G399" s="7">
        <v>2</v>
      </c>
      <c r="H399" s="7">
        <v>0</v>
      </c>
      <c r="I399" s="7">
        <v>0</v>
      </c>
      <c r="J399" s="7">
        <v>2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8">
        <v>27</v>
      </c>
      <c r="Q399" s="8">
        <v>6</v>
      </c>
    </row>
    <row r="400" spans="1:17" x14ac:dyDescent="0.25">
      <c r="A400" s="7">
        <v>2022</v>
      </c>
      <c r="B400" s="12">
        <v>5</v>
      </c>
      <c r="C400" s="12">
        <v>1</v>
      </c>
      <c r="D400" s="12">
        <v>0</v>
      </c>
      <c r="E400" s="22">
        <v>10.666666666666666</v>
      </c>
      <c r="F400" s="12">
        <v>8</v>
      </c>
      <c r="G400" s="12">
        <v>12</v>
      </c>
      <c r="H400" s="12">
        <v>0</v>
      </c>
      <c r="I400" s="12">
        <v>5</v>
      </c>
      <c r="J400" s="12">
        <v>5</v>
      </c>
      <c r="K400" s="12">
        <v>4</v>
      </c>
      <c r="L400" s="12">
        <v>2</v>
      </c>
      <c r="M400" s="12">
        <v>1</v>
      </c>
      <c r="N400" s="12">
        <v>2</v>
      </c>
      <c r="O400" s="12">
        <v>0</v>
      </c>
      <c r="P400" s="8">
        <v>6.75</v>
      </c>
      <c r="Q400" s="8">
        <v>1.59375</v>
      </c>
    </row>
    <row r="401" spans="1:17" x14ac:dyDescent="0.25">
      <c r="A401" s="10" t="s">
        <v>23</v>
      </c>
      <c r="B401" s="10">
        <v>9</v>
      </c>
      <c r="C401" s="10">
        <v>1</v>
      </c>
      <c r="D401" s="10">
        <v>0</v>
      </c>
      <c r="E401" s="10">
        <v>15</v>
      </c>
      <c r="F401" s="10">
        <v>14</v>
      </c>
      <c r="G401" s="10">
        <v>18</v>
      </c>
      <c r="H401" s="10">
        <v>0</v>
      </c>
      <c r="I401" s="10">
        <v>7</v>
      </c>
      <c r="J401" s="10">
        <v>18</v>
      </c>
      <c r="K401" s="10">
        <v>4</v>
      </c>
      <c r="L401" s="10">
        <v>4</v>
      </c>
      <c r="M401" s="10">
        <v>1</v>
      </c>
      <c r="N401" s="10">
        <v>2</v>
      </c>
      <c r="O401" s="10">
        <v>0</v>
      </c>
      <c r="P401" s="11">
        <v>8.4</v>
      </c>
      <c r="Q401" s="11">
        <v>2.4</v>
      </c>
    </row>
    <row r="402" spans="1:17" x14ac:dyDescent="0.25">
      <c r="A402" s="10"/>
      <c r="B402" s="10"/>
      <c r="C402" s="10"/>
      <c r="D402" s="10"/>
      <c r="E402" s="2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8"/>
      <c r="Q402" s="8"/>
    </row>
    <row r="403" spans="1:17" ht="15.75" x14ac:dyDescent="0.25">
      <c r="A403" s="9" t="s">
        <v>151</v>
      </c>
      <c r="B403" s="10" t="s">
        <v>174</v>
      </c>
      <c r="C403" s="10" t="s">
        <v>175</v>
      </c>
      <c r="D403" s="10" t="s">
        <v>176</v>
      </c>
      <c r="E403" s="21" t="s">
        <v>177</v>
      </c>
      <c r="F403" s="10" t="s">
        <v>178</v>
      </c>
      <c r="G403" s="10" t="s">
        <v>179</v>
      </c>
      <c r="H403" s="10" t="s">
        <v>180</v>
      </c>
      <c r="I403" s="10" t="s">
        <v>181</v>
      </c>
      <c r="J403" s="10" t="s">
        <v>182</v>
      </c>
      <c r="K403" s="10" t="s">
        <v>183</v>
      </c>
      <c r="L403" s="10" t="s">
        <v>184</v>
      </c>
      <c r="M403" s="10" t="s">
        <v>185</v>
      </c>
      <c r="N403" s="10" t="s">
        <v>186</v>
      </c>
      <c r="O403" s="10" t="s">
        <v>187</v>
      </c>
      <c r="P403" s="11" t="s">
        <v>188</v>
      </c>
      <c r="Q403" s="11" t="s">
        <v>189</v>
      </c>
    </row>
    <row r="404" spans="1:17" x14ac:dyDescent="0.25">
      <c r="A404" s="7">
        <v>2005</v>
      </c>
      <c r="B404" s="7">
        <v>2</v>
      </c>
      <c r="C404" s="7">
        <v>0</v>
      </c>
      <c r="D404" s="7">
        <v>0</v>
      </c>
      <c r="E404" s="7">
        <v>6</v>
      </c>
      <c r="F404" s="7">
        <v>3</v>
      </c>
      <c r="G404" s="7">
        <v>11</v>
      </c>
      <c r="H404" s="7">
        <v>0</v>
      </c>
      <c r="I404" s="7">
        <v>3</v>
      </c>
      <c r="J404" s="7">
        <v>4</v>
      </c>
      <c r="K404" s="7">
        <v>0</v>
      </c>
      <c r="L404" s="7">
        <v>0</v>
      </c>
      <c r="M404" s="7">
        <v>0</v>
      </c>
      <c r="N404" s="7">
        <v>1</v>
      </c>
      <c r="O404" s="7">
        <v>0</v>
      </c>
      <c r="P404" s="8">
        <v>4.5</v>
      </c>
      <c r="Q404" s="8">
        <v>2.5</v>
      </c>
    </row>
    <row r="405" spans="1:17" x14ac:dyDescent="0.25">
      <c r="A405" s="10" t="s">
        <v>23</v>
      </c>
      <c r="B405" s="10">
        <v>2</v>
      </c>
      <c r="C405" s="10">
        <v>0</v>
      </c>
      <c r="D405" s="10">
        <v>0</v>
      </c>
      <c r="E405" s="10">
        <v>6</v>
      </c>
      <c r="F405" s="10">
        <v>3</v>
      </c>
      <c r="G405" s="10">
        <v>11</v>
      </c>
      <c r="H405" s="10">
        <v>0</v>
      </c>
      <c r="I405" s="10">
        <v>3</v>
      </c>
      <c r="J405" s="10">
        <v>4</v>
      </c>
      <c r="K405" s="10">
        <v>0</v>
      </c>
      <c r="L405" s="10">
        <v>0</v>
      </c>
      <c r="M405" s="10">
        <v>0</v>
      </c>
      <c r="N405" s="10">
        <v>1</v>
      </c>
      <c r="O405" s="10">
        <v>0</v>
      </c>
      <c r="P405" s="11">
        <v>4.5</v>
      </c>
      <c r="Q405" s="11">
        <v>2.5</v>
      </c>
    </row>
    <row r="406" spans="1:17" x14ac:dyDescent="0.25">
      <c r="A406" s="10"/>
      <c r="B406" s="10"/>
      <c r="C406" s="10"/>
      <c r="D406" s="10"/>
      <c r="E406" s="2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8"/>
      <c r="Q406" s="8"/>
    </row>
    <row r="407" spans="1:17" ht="15.75" x14ac:dyDescent="0.25">
      <c r="A407" s="9" t="s">
        <v>152</v>
      </c>
      <c r="B407" s="10" t="s">
        <v>174</v>
      </c>
      <c r="C407" s="10" t="s">
        <v>175</v>
      </c>
      <c r="D407" s="10" t="s">
        <v>176</v>
      </c>
      <c r="E407" s="21" t="s">
        <v>177</v>
      </c>
      <c r="F407" s="10" t="s">
        <v>178</v>
      </c>
      <c r="G407" s="10" t="s">
        <v>179</v>
      </c>
      <c r="H407" s="10" t="s">
        <v>180</v>
      </c>
      <c r="I407" s="10" t="s">
        <v>181</v>
      </c>
      <c r="J407" s="10" t="s">
        <v>182</v>
      </c>
      <c r="K407" s="10" t="s">
        <v>183</v>
      </c>
      <c r="L407" s="10" t="s">
        <v>184</v>
      </c>
      <c r="M407" s="10" t="s">
        <v>185</v>
      </c>
      <c r="N407" s="10" t="s">
        <v>186</v>
      </c>
      <c r="O407" s="10" t="s">
        <v>187</v>
      </c>
      <c r="P407" s="11" t="s">
        <v>188</v>
      </c>
      <c r="Q407" s="11" t="s">
        <v>189</v>
      </c>
    </row>
    <row r="408" spans="1:17" x14ac:dyDescent="0.25">
      <c r="A408" s="7">
        <v>2009</v>
      </c>
      <c r="B408" s="7">
        <v>7</v>
      </c>
      <c r="C408" s="7">
        <v>0</v>
      </c>
      <c r="D408" s="7">
        <v>0</v>
      </c>
      <c r="E408" s="7">
        <v>14</v>
      </c>
      <c r="F408" s="7">
        <v>3</v>
      </c>
      <c r="G408" s="7">
        <v>11</v>
      </c>
      <c r="H408" s="7">
        <v>0</v>
      </c>
      <c r="I408" s="7">
        <v>6</v>
      </c>
      <c r="J408" s="7">
        <v>13</v>
      </c>
      <c r="K408" s="7">
        <v>2</v>
      </c>
      <c r="L408" s="7">
        <v>1</v>
      </c>
      <c r="M408" s="7">
        <v>1</v>
      </c>
      <c r="N408" s="7">
        <v>0</v>
      </c>
      <c r="O408" s="7">
        <v>0</v>
      </c>
      <c r="P408" s="8">
        <v>1.9285714285714286</v>
      </c>
      <c r="Q408" s="8">
        <v>1.7142857142857142</v>
      </c>
    </row>
    <row r="409" spans="1:17" x14ac:dyDescent="0.25">
      <c r="A409" s="7">
        <v>2010</v>
      </c>
      <c r="B409" s="7">
        <v>4</v>
      </c>
      <c r="C409" s="7">
        <v>0</v>
      </c>
      <c r="D409" s="7">
        <v>0</v>
      </c>
      <c r="E409" s="7">
        <v>3</v>
      </c>
      <c r="F409" s="7">
        <v>4</v>
      </c>
      <c r="G409" s="7">
        <v>3</v>
      </c>
      <c r="H409" s="7">
        <v>0</v>
      </c>
      <c r="I409" s="7">
        <v>2</v>
      </c>
      <c r="J409" s="7">
        <v>5</v>
      </c>
      <c r="K409" s="7">
        <v>0</v>
      </c>
      <c r="L409" s="7">
        <v>0</v>
      </c>
      <c r="M409" s="7">
        <v>0</v>
      </c>
      <c r="N409" s="7">
        <v>1</v>
      </c>
      <c r="O409" s="7">
        <v>0</v>
      </c>
      <c r="P409" s="8">
        <v>12</v>
      </c>
      <c r="Q409" s="8">
        <v>2.6666666666666665</v>
      </c>
    </row>
    <row r="410" spans="1:17" x14ac:dyDescent="0.25">
      <c r="A410" s="10" t="s">
        <v>23</v>
      </c>
      <c r="B410" s="10">
        <v>11</v>
      </c>
      <c r="C410" s="10">
        <v>0</v>
      </c>
      <c r="D410" s="10">
        <v>0</v>
      </c>
      <c r="E410" s="10">
        <v>17</v>
      </c>
      <c r="F410" s="10">
        <v>7</v>
      </c>
      <c r="G410" s="10">
        <v>14</v>
      </c>
      <c r="H410" s="10">
        <v>0</v>
      </c>
      <c r="I410" s="10">
        <v>8</v>
      </c>
      <c r="J410" s="10">
        <v>18</v>
      </c>
      <c r="K410" s="10">
        <v>2</v>
      </c>
      <c r="L410" s="10">
        <v>1</v>
      </c>
      <c r="M410" s="10">
        <v>1</v>
      </c>
      <c r="N410" s="10">
        <v>1</v>
      </c>
      <c r="O410" s="10">
        <v>0</v>
      </c>
      <c r="P410" s="11">
        <v>3.7058823529411766</v>
      </c>
      <c r="Q410" s="11">
        <v>1.8823529411764706</v>
      </c>
    </row>
    <row r="411" spans="1:17" x14ac:dyDescent="0.25">
      <c r="A411" s="10"/>
      <c r="B411" s="10"/>
      <c r="C411" s="10"/>
      <c r="D411" s="10"/>
      <c r="E411" s="2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8"/>
      <c r="Q411" s="8"/>
    </row>
    <row r="412" spans="1:17" ht="15.75" x14ac:dyDescent="0.25">
      <c r="A412" s="9" t="s">
        <v>154</v>
      </c>
      <c r="B412" s="10" t="s">
        <v>174</v>
      </c>
      <c r="C412" s="10" t="s">
        <v>175</v>
      </c>
      <c r="D412" s="10" t="s">
        <v>176</v>
      </c>
      <c r="E412" s="21" t="s">
        <v>177</v>
      </c>
      <c r="F412" s="10" t="s">
        <v>178</v>
      </c>
      <c r="G412" s="10" t="s">
        <v>179</v>
      </c>
      <c r="H412" s="10" t="s">
        <v>180</v>
      </c>
      <c r="I412" s="10" t="s">
        <v>181</v>
      </c>
      <c r="J412" s="10" t="s">
        <v>182</v>
      </c>
      <c r="K412" s="10" t="s">
        <v>183</v>
      </c>
      <c r="L412" s="10" t="s">
        <v>184</v>
      </c>
      <c r="M412" s="10" t="s">
        <v>185</v>
      </c>
      <c r="N412" s="10" t="s">
        <v>186</v>
      </c>
      <c r="O412" s="10" t="s">
        <v>187</v>
      </c>
      <c r="P412" s="11" t="s">
        <v>188</v>
      </c>
      <c r="Q412" s="11" t="s">
        <v>189</v>
      </c>
    </row>
    <row r="413" spans="1:17" x14ac:dyDescent="0.25">
      <c r="A413" s="7">
        <v>2011</v>
      </c>
      <c r="B413" s="7">
        <v>4</v>
      </c>
      <c r="C413" s="7">
        <v>1</v>
      </c>
      <c r="D413" s="7">
        <v>0</v>
      </c>
      <c r="E413" s="7">
        <v>7</v>
      </c>
      <c r="F413" s="7">
        <v>7</v>
      </c>
      <c r="G413" s="7">
        <v>14</v>
      </c>
      <c r="H413" s="7">
        <v>1</v>
      </c>
      <c r="I413" s="7">
        <v>1</v>
      </c>
      <c r="J413" s="7">
        <v>1</v>
      </c>
      <c r="K413" s="7">
        <v>0</v>
      </c>
      <c r="L413" s="7">
        <v>0</v>
      </c>
      <c r="M413" s="7">
        <v>0</v>
      </c>
      <c r="N413" s="7">
        <v>1</v>
      </c>
      <c r="O413" s="7">
        <v>0</v>
      </c>
      <c r="P413" s="8">
        <v>9</v>
      </c>
      <c r="Q413" s="8">
        <v>2.1428571428571428</v>
      </c>
    </row>
    <row r="414" spans="1:17" x14ac:dyDescent="0.25">
      <c r="A414" s="10" t="s">
        <v>23</v>
      </c>
      <c r="B414" s="10">
        <v>4</v>
      </c>
      <c r="C414" s="10">
        <v>1</v>
      </c>
      <c r="D414" s="10">
        <v>0</v>
      </c>
      <c r="E414" s="10">
        <v>7</v>
      </c>
      <c r="F414" s="10">
        <v>7</v>
      </c>
      <c r="G414" s="10">
        <v>14</v>
      </c>
      <c r="H414" s="10">
        <v>1</v>
      </c>
      <c r="I414" s="10">
        <v>1</v>
      </c>
      <c r="J414" s="10">
        <v>1</v>
      </c>
      <c r="K414" s="10">
        <v>0</v>
      </c>
      <c r="L414" s="10">
        <v>0</v>
      </c>
      <c r="M414" s="10">
        <v>0</v>
      </c>
      <c r="N414" s="10">
        <v>1</v>
      </c>
      <c r="O414" s="10">
        <v>0</v>
      </c>
      <c r="P414" s="11">
        <v>9</v>
      </c>
      <c r="Q414" s="11">
        <v>2.1428571428571428</v>
      </c>
    </row>
    <row r="415" spans="1:17" x14ac:dyDescent="0.25">
      <c r="A415" s="10"/>
      <c r="B415" s="10"/>
      <c r="C415" s="10"/>
      <c r="D415" s="10"/>
      <c r="E415" s="2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8"/>
      <c r="Q415" s="8"/>
    </row>
    <row r="416" spans="1:17" ht="15.75" x14ac:dyDescent="0.25">
      <c r="A416" s="9" t="s">
        <v>211</v>
      </c>
      <c r="B416" s="10" t="s">
        <v>174</v>
      </c>
      <c r="C416" s="10" t="s">
        <v>175</v>
      </c>
      <c r="D416" s="10" t="s">
        <v>176</v>
      </c>
      <c r="E416" s="21" t="s">
        <v>177</v>
      </c>
      <c r="F416" s="10" t="s">
        <v>178</v>
      </c>
      <c r="G416" s="10" t="s">
        <v>179</v>
      </c>
      <c r="H416" s="10" t="s">
        <v>180</v>
      </c>
      <c r="I416" s="10" t="s">
        <v>181</v>
      </c>
      <c r="J416" s="10" t="s">
        <v>182</v>
      </c>
      <c r="K416" s="10" t="s">
        <v>183</v>
      </c>
      <c r="L416" s="10" t="s">
        <v>184</v>
      </c>
      <c r="M416" s="10" t="s">
        <v>185</v>
      </c>
      <c r="N416" s="10" t="s">
        <v>186</v>
      </c>
      <c r="O416" s="10" t="s">
        <v>187</v>
      </c>
      <c r="P416" s="11" t="s">
        <v>188</v>
      </c>
      <c r="Q416" s="11" t="s">
        <v>189</v>
      </c>
    </row>
    <row r="417" spans="1:17" x14ac:dyDescent="0.25">
      <c r="A417" s="7">
        <v>2014</v>
      </c>
      <c r="B417" s="7">
        <v>12</v>
      </c>
      <c r="C417" s="46">
        <v>9</v>
      </c>
      <c r="D417" s="7">
        <v>0</v>
      </c>
      <c r="E417" s="77">
        <v>57.33</v>
      </c>
      <c r="F417" s="7">
        <v>27</v>
      </c>
      <c r="G417" s="7">
        <v>50</v>
      </c>
      <c r="H417" s="60">
        <v>0</v>
      </c>
      <c r="I417" s="46">
        <v>54</v>
      </c>
      <c r="J417" s="7">
        <v>23</v>
      </c>
      <c r="K417" s="60">
        <v>0</v>
      </c>
      <c r="L417" s="7">
        <v>0</v>
      </c>
      <c r="M417" s="7">
        <v>2</v>
      </c>
      <c r="N417" s="7">
        <v>4</v>
      </c>
      <c r="O417" s="7">
        <v>0</v>
      </c>
      <c r="P417" s="8">
        <v>4.2386185243328098</v>
      </c>
      <c r="Q417" s="8">
        <v>1.2733298447584163</v>
      </c>
    </row>
    <row r="418" spans="1:17" x14ac:dyDescent="0.25">
      <c r="A418" s="7">
        <v>2015</v>
      </c>
      <c r="B418" s="7">
        <v>2</v>
      </c>
      <c r="C418" s="7">
        <v>1</v>
      </c>
      <c r="D418" s="7">
        <v>0</v>
      </c>
      <c r="E418" s="7">
        <v>7</v>
      </c>
      <c r="F418" s="7">
        <v>4</v>
      </c>
      <c r="G418" s="7">
        <v>5</v>
      </c>
      <c r="H418" s="7">
        <v>1</v>
      </c>
      <c r="I418" s="7">
        <v>9</v>
      </c>
      <c r="J418" s="7">
        <v>4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8">
        <v>5.1428571428571432</v>
      </c>
      <c r="Q418" s="8">
        <v>1.2857142857142858</v>
      </c>
    </row>
    <row r="419" spans="1:17" x14ac:dyDescent="0.25">
      <c r="A419" s="7">
        <v>2016</v>
      </c>
      <c r="B419" s="7">
        <v>1</v>
      </c>
      <c r="C419" s="7">
        <v>1</v>
      </c>
      <c r="D419" s="7">
        <v>0</v>
      </c>
      <c r="E419" s="7">
        <v>1</v>
      </c>
      <c r="F419" s="7">
        <v>5</v>
      </c>
      <c r="G419" s="7">
        <v>5</v>
      </c>
      <c r="H419" s="7">
        <v>0</v>
      </c>
      <c r="I419" s="7">
        <v>0</v>
      </c>
      <c r="J419" s="7">
        <v>1</v>
      </c>
      <c r="K419" s="7">
        <v>1</v>
      </c>
      <c r="L419" s="7">
        <v>0</v>
      </c>
      <c r="M419" s="7">
        <v>0</v>
      </c>
      <c r="N419" s="7">
        <v>1</v>
      </c>
      <c r="O419" s="7">
        <v>0</v>
      </c>
      <c r="P419" s="8">
        <v>45</v>
      </c>
      <c r="Q419" s="8">
        <v>6</v>
      </c>
    </row>
    <row r="420" spans="1:17" x14ac:dyDescent="0.25">
      <c r="A420" s="10" t="s">
        <v>23</v>
      </c>
      <c r="B420" s="10">
        <v>15</v>
      </c>
      <c r="C420" s="10">
        <v>11</v>
      </c>
      <c r="D420" s="10">
        <v>0</v>
      </c>
      <c r="E420" s="21">
        <v>65.33</v>
      </c>
      <c r="F420" s="10">
        <v>36</v>
      </c>
      <c r="G420" s="10">
        <v>60</v>
      </c>
      <c r="H420" s="10">
        <v>1</v>
      </c>
      <c r="I420" s="10">
        <v>63</v>
      </c>
      <c r="J420" s="10">
        <v>28</v>
      </c>
      <c r="K420" s="10">
        <v>1</v>
      </c>
      <c r="L420" s="68">
        <v>0</v>
      </c>
      <c r="M420" s="10">
        <v>2</v>
      </c>
      <c r="N420" s="10">
        <v>5</v>
      </c>
      <c r="O420" s="10">
        <v>0</v>
      </c>
      <c r="P420" s="11">
        <v>4.9594367059543858</v>
      </c>
      <c r="Q420" s="11">
        <v>1.3470075003826727</v>
      </c>
    </row>
    <row r="421" spans="1:17" x14ac:dyDescent="0.25">
      <c r="A421" s="10"/>
      <c r="B421" s="10"/>
      <c r="C421" s="10"/>
      <c r="D421" s="10"/>
      <c r="E421" s="2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8"/>
      <c r="Q421" s="8"/>
    </row>
    <row r="422" spans="1:17" ht="15.75" x14ac:dyDescent="0.25">
      <c r="A422" s="9" t="s">
        <v>156</v>
      </c>
      <c r="B422" s="10" t="s">
        <v>174</v>
      </c>
      <c r="C422" s="10" t="s">
        <v>175</v>
      </c>
      <c r="D422" s="10" t="s">
        <v>176</v>
      </c>
      <c r="E422" s="21" t="s">
        <v>177</v>
      </c>
      <c r="F422" s="10" t="s">
        <v>178</v>
      </c>
      <c r="G422" s="10" t="s">
        <v>179</v>
      </c>
      <c r="H422" s="10" t="s">
        <v>180</v>
      </c>
      <c r="I422" s="10" t="s">
        <v>181</v>
      </c>
      <c r="J422" s="10" t="s">
        <v>182</v>
      </c>
      <c r="K422" s="10" t="s">
        <v>183</v>
      </c>
      <c r="L422" s="10" t="s">
        <v>184</v>
      </c>
      <c r="M422" s="10" t="s">
        <v>185</v>
      </c>
      <c r="N422" s="10" t="s">
        <v>186</v>
      </c>
      <c r="O422" s="10" t="s">
        <v>187</v>
      </c>
      <c r="P422" s="11" t="s">
        <v>188</v>
      </c>
      <c r="Q422" s="11" t="s">
        <v>189</v>
      </c>
    </row>
    <row r="423" spans="1:17" x14ac:dyDescent="0.25">
      <c r="A423" s="7">
        <v>2018</v>
      </c>
      <c r="B423" s="7">
        <v>1</v>
      </c>
      <c r="C423" s="7">
        <v>0</v>
      </c>
      <c r="D423" s="7">
        <v>0</v>
      </c>
      <c r="E423" s="20">
        <v>3.66</v>
      </c>
      <c r="F423" s="7">
        <v>4</v>
      </c>
      <c r="G423" s="7">
        <v>3</v>
      </c>
      <c r="H423" s="7">
        <v>1</v>
      </c>
      <c r="I423" s="7">
        <v>4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8">
        <v>9.8360655737704921</v>
      </c>
      <c r="Q423" s="8">
        <v>0.81967213114754101</v>
      </c>
    </row>
    <row r="424" spans="1:17" x14ac:dyDescent="0.25">
      <c r="A424" s="10" t="s">
        <v>23</v>
      </c>
      <c r="B424" s="10">
        <v>1</v>
      </c>
      <c r="C424" s="10">
        <v>0</v>
      </c>
      <c r="D424" s="10">
        <v>0</v>
      </c>
      <c r="E424" s="21">
        <v>3.66</v>
      </c>
      <c r="F424" s="10">
        <v>4</v>
      </c>
      <c r="G424" s="10">
        <v>3</v>
      </c>
      <c r="H424" s="10">
        <v>1</v>
      </c>
      <c r="I424" s="10">
        <v>4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1">
        <v>9.8360655737704921</v>
      </c>
      <c r="Q424" s="11">
        <v>0.81967213114754101</v>
      </c>
    </row>
    <row r="425" spans="1:17" x14ac:dyDescent="0.25">
      <c r="A425" s="10"/>
      <c r="B425" s="10"/>
      <c r="C425" s="10"/>
      <c r="D425" s="10"/>
      <c r="E425" s="2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8"/>
      <c r="Q425" s="8"/>
    </row>
    <row r="426" spans="1:17" ht="15.75" x14ac:dyDescent="0.25">
      <c r="A426" s="9" t="s">
        <v>159</v>
      </c>
      <c r="B426" s="10" t="s">
        <v>174</v>
      </c>
      <c r="C426" s="10" t="s">
        <v>175</v>
      </c>
      <c r="D426" s="10" t="s">
        <v>176</v>
      </c>
      <c r="E426" s="21" t="s">
        <v>177</v>
      </c>
      <c r="F426" s="10" t="s">
        <v>178</v>
      </c>
      <c r="G426" s="10" t="s">
        <v>179</v>
      </c>
      <c r="H426" s="10" t="s">
        <v>180</v>
      </c>
      <c r="I426" s="10" t="s">
        <v>181</v>
      </c>
      <c r="J426" s="10" t="s">
        <v>182</v>
      </c>
      <c r="K426" s="10" t="s">
        <v>183</v>
      </c>
      <c r="L426" s="10" t="s">
        <v>184</v>
      </c>
      <c r="M426" s="10" t="s">
        <v>185</v>
      </c>
      <c r="N426" s="10" t="s">
        <v>186</v>
      </c>
      <c r="O426" s="10" t="s">
        <v>187</v>
      </c>
      <c r="P426" s="11" t="s">
        <v>188</v>
      </c>
      <c r="Q426" s="11" t="s">
        <v>189</v>
      </c>
    </row>
    <row r="427" spans="1:17" x14ac:dyDescent="0.25">
      <c r="A427" s="7">
        <v>2009</v>
      </c>
      <c r="B427" s="7">
        <v>4</v>
      </c>
      <c r="C427" s="7">
        <v>2</v>
      </c>
      <c r="D427" s="7">
        <v>1</v>
      </c>
      <c r="E427" s="7">
        <v>14</v>
      </c>
      <c r="F427" s="7">
        <v>9</v>
      </c>
      <c r="G427" s="7">
        <v>7</v>
      </c>
      <c r="H427" s="7">
        <v>1</v>
      </c>
      <c r="I427" s="7">
        <v>12</v>
      </c>
      <c r="J427" s="7">
        <v>15</v>
      </c>
      <c r="K427" s="7">
        <v>1</v>
      </c>
      <c r="L427" s="7">
        <v>0</v>
      </c>
      <c r="M427" s="7">
        <v>1</v>
      </c>
      <c r="N427" s="7">
        <v>1</v>
      </c>
      <c r="O427" s="7">
        <v>0</v>
      </c>
      <c r="P427" s="8">
        <v>5.7857142857142856</v>
      </c>
      <c r="Q427" s="8">
        <v>1.5714285714285714</v>
      </c>
    </row>
    <row r="428" spans="1:17" x14ac:dyDescent="0.25">
      <c r="A428" s="7">
        <v>2010</v>
      </c>
      <c r="B428" s="7">
        <v>6</v>
      </c>
      <c r="C428" s="7">
        <v>0</v>
      </c>
      <c r="D428" s="7">
        <v>0</v>
      </c>
      <c r="E428" s="7">
        <v>15</v>
      </c>
      <c r="F428" s="7">
        <v>9</v>
      </c>
      <c r="G428" s="7">
        <v>11</v>
      </c>
      <c r="H428" s="7">
        <v>0</v>
      </c>
      <c r="I428" s="7">
        <v>8</v>
      </c>
      <c r="J428" s="7">
        <v>13</v>
      </c>
      <c r="K428" s="7">
        <v>0</v>
      </c>
      <c r="L428" s="7">
        <v>0</v>
      </c>
      <c r="M428" s="7">
        <v>0</v>
      </c>
      <c r="N428" s="7">
        <v>2</v>
      </c>
      <c r="O428" s="7">
        <v>1</v>
      </c>
      <c r="P428" s="8">
        <v>5.4</v>
      </c>
      <c r="Q428" s="8">
        <v>1.6</v>
      </c>
    </row>
    <row r="429" spans="1:17" x14ac:dyDescent="0.25">
      <c r="A429" s="7">
        <v>2011</v>
      </c>
      <c r="B429" s="7">
        <v>9</v>
      </c>
      <c r="C429" s="7">
        <v>4</v>
      </c>
      <c r="D429" s="7">
        <v>0</v>
      </c>
      <c r="E429" s="7">
        <v>28</v>
      </c>
      <c r="F429" s="7">
        <v>24</v>
      </c>
      <c r="G429" s="46">
        <v>33</v>
      </c>
      <c r="H429" s="46">
        <v>1</v>
      </c>
      <c r="I429" s="7">
        <v>23</v>
      </c>
      <c r="J429" s="7">
        <v>24</v>
      </c>
      <c r="K429" s="7">
        <v>0</v>
      </c>
      <c r="L429" s="7">
        <v>1</v>
      </c>
      <c r="M429" s="7">
        <v>2</v>
      </c>
      <c r="N429" s="7">
        <v>3</v>
      </c>
      <c r="O429" s="7">
        <v>0</v>
      </c>
      <c r="P429" s="8">
        <v>7.7142857142857144</v>
      </c>
      <c r="Q429" s="8">
        <v>2.0357142857142856</v>
      </c>
    </row>
    <row r="430" spans="1:17" x14ac:dyDescent="0.25">
      <c r="A430" s="10" t="s">
        <v>23</v>
      </c>
      <c r="B430" s="10">
        <v>19</v>
      </c>
      <c r="C430" s="10">
        <v>6</v>
      </c>
      <c r="D430" s="10">
        <v>1</v>
      </c>
      <c r="E430" s="10">
        <v>57</v>
      </c>
      <c r="F430" s="10">
        <v>42</v>
      </c>
      <c r="G430" s="10">
        <v>51</v>
      </c>
      <c r="H430" s="10">
        <v>2</v>
      </c>
      <c r="I430" s="10">
        <v>43</v>
      </c>
      <c r="J430" s="10">
        <v>52</v>
      </c>
      <c r="K430" s="10">
        <v>1</v>
      </c>
      <c r="L430" s="10">
        <v>1</v>
      </c>
      <c r="M430" s="10">
        <v>3</v>
      </c>
      <c r="N430" s="10">
        <v>6</v>
      </c>
      <c r="O430" s="10">
        <v>1</v>
      </c>
      <c r="P430" s="11">
        <v>6.6315789473684212</v>
      </c>
      <c r="Q430" s="11">
        <v>1.8070175438596492</v>
      </c>
    </row>
    <row r="431" spans="1:17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8"/>
      <c r="Q431" s="8"/>
    </row>
    <row r="432" spans="1:17" ht="15.75" x14ac:dyDescent="0.25">
      <c r="A432" s="28" t="s">
        <v>239</v>
      </c>
      <c r="B432" s="10" t="s">
        <v>174</v>
      </c>
      <c r="C432" s="10" t="s">
        <v>175</v>
      </c>
      <c r="D432" s="10" t="s">
        <v>176</v>
      </c>
      <c r="E432" s="10" t="s">
        <v>177</v>
      </c>
      <c r="F432" s="10" t="s">
        <v>178</v>
      </c>
      <c r="G432" s="10" t="s">
        <v>179</v>
      </c>
      <c r="H432" s="10" t="s">
        <v>180</v>
      </c>
      <c r="I432" s="10" t="s">
        <v>181</v>
      </c>
      <c r="J432" s="10" t="s">
        <v>182</v>
      </c>
      <c r="K432" s="10" t="s">
        <v>183</v>
      </c>
      <c r="L432" s="10" t="s">
        <v>184</v>
      </c>
      <c r="M432" s="10" t="s">
        <v>185</v>
      </c>
      <c r="N432" s="10" t="s">
        <v>186</v>
      </c>
      <c r="O432" s="10" t="s">
        <v>187</v>
      </c>
      <c r="P432" s="11" t="s">
        <v>188</v>
      </c>
      <c r="Q432" s="11" t="s">
        <v>189</v>
      </c>
    </row>
    <row r="433" spans="1:17" x14ac:dyDescent="0.25">
      <c r="A433" s="10">
        <v>2023</v>
      </c>
      <c r="B433" s="74">
        <v>15</v>
      </c>
      <c r="C433" s="74">
        <v>12</v>
      </c>
      <c r="D433" s="60">
        <v>5</v>
      </c>
      <c r="E433" s="75">
        <v>70.333333333333329</v>
      </c>
      <c r="F433" s="7">
        <v>31</v>
      </c>
      <c r="G433" s="7">
        <v>84</v>
      </c>
      <c r="H433" s="7">
        <v>3</v>
      </c>
      <c r="I433" s="74">
        <v>57</v>
      </c>
      <c r="J433" s="7">
        <v>20</v>
      </c>
      <c r="K433" s="7">
        <v>12</v>
      </c>
      <c r="L433" s="7">
        <v>3</v>
      </c>
      <c r="M433" s="7">
        <v>4</v>
      </c>
      <c r="N433" s="7">
        <v>5</v>
      </c>
      <c r="O433" s="7">
        <v>0</v>
      </c>
      <c r="P433" s="76">
        <v>3.9668246445497632</v>
      </c>
      <c r="Q433" s="76">
        <v>1.4786729857819907</v>
      </c>
    </row>
    <row r="434" spans="1:17" x14ac:dyDescent="0.25">
      <c r="A434" s="10" t="s">
        <v>23</v>
      </c>
      <c r="B434" s="10">
        <v>15</v>
      </c>
      <c r="C434" s="10">
        <v>12</v>
      </c>
      <c r="D434" s="10">
        <v>5</v>
      </c>
      <c r="E434" s="21">
        <v>70.333333333333329</v>
      </c>
      <c r="F434" s="10">
        <v>31</v>
      </c>
      <c r="G434" s="10">
        <v>84</v>
      </c>
      <c r="H434" s="10">
        <v>3</v>
      </c>
      <c r="I434" s="10">
        <v>57</v>
      </c>
      <c r="J434" s="10">
        <v>20</v>
      </c>
      <c r="K434" s="10">
        <v>12</v>
      </c>
      <c r="L434" s="10">
        <v>3</v>
      </c>
      <c r="M434" s="10">
        <v>4</v>
      </c>
      <c r="N434" s="10">
        <v>5</v>
      </c>
      <c r="O434" s="10">
        <v>0</v>
      </c>
      <c r="P434" s="11">
        <v>3.9668246445497632</v>
      </c>
      <c r="Q434" s="11">
        <v>1.4786729857819907</v>
      </c>
    </row>
    <row r="435" spans="1:17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8"/>
      <c r="Q435" s="8"/>
    </row>
    <row r="436" spans="1:17" ht="15.75" x14ac:dyDescent="0.25">
      <c r="A436" s="28" t="s">
        <v>242</v>
      </c>
      <c r="B436" s="10" t="s">
        <v>174</v>
      </c>
      <c r="C436" s="10" t="s">
        <v>175</v>
      </c>
      <c r="D436" s="10" t="s">
        <v>176</v>
      </c>
      <c r="E436" s="10" t="s">
        <v>177</v>
      </c>
      <c r="F436" s="10" t="s">
        <v>178</v>
      </c>
      <c r="G436" s="10" t="s">
        <v>179</v>
      </c>
      <c r="H436" s="10" t="s">
        <v>180</v>
      </c>
      <c r="I436" s="10" t="s">
        <v>181</v>
      </c>
      <c r="J436" s="10" t="s">
        <v>182</v>
      </c>
      <c r="K436" s="10" t="s">
        <v>183</v>
      </c>
      <c r="L436" s="10" t="s">
        <v>184</v>
      </c>
      <c r="M436" s="10" t="s">
        <v>185</v>
      </c>
      <c r="N436" s="10" t="s">
        <v>186</v>
      </c>
      <c r="O436" s="10" t="s">
        <v>187</v>
      </c>
      <c r="P436" s="11" t="s">
        <v>188</v>
      </c>
      <c r="Q436" s="11" t="s">
        <v>189</v>
      </c>
    </row>
    <row r="437" spans="1:17" x14ac:dyDescent="0.25">
      <c r="A437" s="10">
        <v>2023</v>
      </c>
      <c r="B437" s="7">
        <v>12</v>
      </c>
      <c r="C437" s="7">
        <v>8</v>
      </c>
      <c r="D437" s="7">
        <v>4</v>
      </c>
      <c r="E437" s="20">
        <v>52.666666666666664</v>
      </c>
      <c r="F437" s="7">
        <v>39</v>
      </c>
      <c r="G437" s="7">
        <v>62</v>
      </c>
      <c r="H437" s="7">
        <v>3</v>
      </c>
      <c r="I437" s="7">
        <v>48</v>
      </c>
      <c r="J437" s="7">
        <v>22</v>
      </c>
      <c r="K437" s="7">
        <v>6</v>
      </c>
      <c r="L437" s="74">
        <v>0</v>
      </c>
      <c r="M437" s="74">
        <v>5</v>
      </c>
      <c r="N437" s="60">
        <v>0</v>
      </c>
      <c r="O437" s="7">
        <v>0</v>
      </c>
      <c r="P437" s="8">
        <v>6.6645569620253164</v>
      </c>
      <c r="Q437" s="8">
        <v>1.5949367088607596</v>
      </c>
    </row>
    <row r="438" spans="1:17" x14ac:dyDescent="0.25">
      <c r="A438" s="10" t="s">
        <v>23</v>
      </c>
      <c r="B438" s="10">
        <v>12</v>
      </c>
      <c r="C438" s="10">
        <v>8</v>
      </c>
      <c r="D438" s="10">
        <v>4</v>
      </c>
      <c r="E438" s="21">
        <v>52.666666666666664</v>
      </c>
      <c r="F438" s="10">
        <v>39</v>
      </c>
      <c r="G438" s="10">
        <v>62</v>
      </c>
      <c r="H438" s="10">
        <v>3</v>
      </c>
      <c r="I438" s="10">
        <v>48</v>
      </c>
      <c r="J438" s="10">
        <v>22</v>
      </c>
      <c r="K438" s="10">
        <v>6</v>
      </c>
      <c r="L438" s="10">
        <v>0</v>
      </c>
      <c r="M438" s="10">
        <v>5</v>
      </c>
      <c r="N438" s="10">
        <v>0</v>
      </c>
      <c r="O438" s="10">
        <v>0</v>
      </c>
      <c r="P438" s="11">
        <v>6.6645569620253164</v>
      </c>
      <c r="Q438" s="11">
        <v>1.5949367088607596</v>
      </c>
    </row>
    <row r="439" spans="1:17" x14ac:dyDescent="0.25">
      <c r="A439" s="10"/>
      <c r="B439" s="10"/>
      <c r="C439" s="10"/>
      <c r="D439" s="10"/>
      <c r="E439" s="2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8"/>
      <c r="Q439" s="8"/>
    </row>
    <row r="440" spans="1:17" ht="15.75" x14ac:dyDescent="0.25">
      <c r="A440" s="9" t="s">
        <v>160</v>
      </c>
      <c r="B440" s="10" t="s">
        <v>174</v>
      </c>
      <c r="C440" s="10" t="s">
        <v>175</v>
      </c>
      <c r="D440" s="10" t="s">
        <v>176</v>
      </c>
      <c r="E440" s="21" t="s">
        <v>177</v>
      </c>
      <c r="F440" s="10" t="s">
        <v>178</v>
      </c>
      <c r="G440" s="10" t="s">
        <v>179</v>
      </c>
      <c r="H440" s="10" t="s">
        <v>180</v>
      </c>
      <c r="I440" s="10" t="s">
        <v>181</v>
      </c>
      <c r="J440" s="10" t="s">
        <v>182</v>
      </c>
      <c r="K440" s="10" t="s">
        <v>183</v>
      </c>
      <c r="L440" s="10" t="s">
        <v>184</v>
      </c>
      <c r="M440" s="10" t="s">
        <v>185</v>
      </c>
      <c r="N440" s="10" t="s">
        <v>186</v>
      </c>
      <c r="O440" s="10" t="s">
        <v>187</v>
      </c>
      <c r="P440" s="11" t="s">
        <v>188</v>
      </c>
      <c r="Q440" s="11" t="s">
        <v>189</v>
      </c>
    </row>
    <row r="441" spans="1:17" x14ac:dyDescent="0.25">
      <c r="A441" s="7">
        <v>2009</v>
      </c>
      <c r="B441" s="7">
        <v>1</v>
      </c>
      <c r="C441" s="7">
        <v>0</v>
      </c>
      <c r="D441" s="7">
        <v>0</v>
      </c>
      <c r="E441" s="7">
        <v>1</v>
      </c>
      <c r="F441" s="7">
        <v>0</v>
      </c>
      <c r="G441" s="7">
        <v>1</v>
      </c>
      <c r="H441" s="7">
        <v>0</v>
      </c>
      <c r="I441" s="7">
        <v>2</v>
      </c>
      <c r="J441" s="7">
        <v>1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8">
        <v>0</v>
      </c>
      <c r="Q441" s="8">
        <v>2</v>
      </c>
    </row>
    <row r="442" spans="1:17" x14ac:dyDescent="0.25">
      <c r="A442" s="7">
        <v>2010</v>
      </c>
      <c r="B442" s="7">
        <v>1</v>
      </c>
      <c r="C442" s="7">
        <v>0</v>
      </c>
      <c r="D442" s="7">
        <v>0</v>
      </c>
      <c r="E442" s="7">
        <v>4</v>
      </c>
      <c r="F442" s="7">
        <v>5</v>
      </c>
      <c r="G442" s="7">
        <v>5</v>
      </c>
      <c r="H442" s="7">
        <v>0</v>
      </c>
      <c r="I442" s="7">
        <v>2</v>
      </c>
      <c r="J442" s="7">
        <v>4</v>
      </c>
      <c r="K442" s="7">
        <v>0</v>
      </c>
      <c r="L442" s="7">
        <v>0</v>
      </c>
      <c r="M442" s="7">
        <v>0</v>
      </c>
      <c r="N442" s="7">
        <v>1</v>
      </c>
      <c r="O442" s="7">
        <v>0</v>
      </c>
      <c r="P442" s="8">
        <v>11.25</v>
      </c>
      <c r="Q442" s="8">
        <v>2.25</v>
      </c>
    </row>
    <row r="443" spans="1:17" x14ac:dyDescent="0.25">
      <c r="A443" s="7">
        <v>2013</v>
      </c>
      <c r="B443" s="7">
        <v>1</v>
      </c>
      <c r="C443" s="7">
        <v>0</v>
      </c>
      <c r="D443" s="7">
        <v>0</v>
      </c>
      <c r="E443" s="20">
        <v>0.66</v>
      </c>
      <c r="F443" s="7">
        <v>1</v>
      </c>
      <c r="G443" s="7">
        <v>2</v>
      </c>
      <c r="H443" s="7">
        <v>5</v>
      </c>
      <c r="I443" s="7">
        <v>0</v>
      </c>
      <c r="J443" s="7">
        <v>5</v>
      </c>
      <c r="K443" s="7">
        <v>0</v>
      </c>
      <c r="L443" s="7">
        <v>5</v>
      </c>
      <c r="M443" s="7">
        <v>0</v>
      </c>
      <c r="N443" s="7">
        <v>0</v>
      </c>
      <c r="O443" s="7">
        <v>0</v>
      </c>
      <c r="P443" s="8">
        <v>13.636363636363635</v>
      </c>
      <c r="Q443" s="8">
        <v>10.606060606060606</v>
      </c>
    </row>
    <row r="444" spans="1:17" x14ac:dyDescent="0.25">
      <c r="A444" s="7">
        <v>2018</v>
      </c>
      <c r="B444" s="7">
        <v>4</v>
      </c>
      <c r="C444" s="7">
        <v>0</v>
      </c>
      <c r="D444" s="7">
        <v>0</v>
      </c>
      <c r="E444" s="20">
        <v>3.33</v>
      </c>
      <c r="F444" s="7">
        <v>5</v>
      </c>
      <c r="G444" s="7">
        <v>2</v>
      </c>
      <c r="H444" s="7">
        <v>0</v>
      </c>
      <c r="I444" s="7">
        <v>3</v>
      </c>
      <c r="J444" s="7">
        <v>10</v>
      </c>
      <c r="K444" s="7">
        <v>4</v>
      </c>
      <c r="L444" s="7">
        <v>2</v>
      </c>
      <c r="M444" s="7">
        <v>0</v>
      </c>
      <c r="N444" s="7">
        <v>0</v>
      </c>
      <c r="O444" s="7">
        <v>1</v>
      </c>
      <c r="P444" s="8">
        <v>13.513513513513514</v>
      </c>
      <c r="Q444" s="8">
        <v>3.6036036036036037</v>
      </c>
    </row>
    <row r="445" spans="1:17" x14ac:dyDescent="0.25">
      <c r="A445" s="7">
        <v>2023</v>
      </c>
      <c r="B445" s="7">
        <v>3</v>
      </c>
      <c r="C445" s="7">
        <v>0</v>
      </c>
      <c r="D445" s="7">
        <v>0</v>
      </c>
      <c r="E445" s="7">
        <v>5</v>
      </c>
      <c r="F445" s="7">
        <v>5</v>
      </c>
      <c r="G445" s="7">
        <v>4</v>
      </c>
      <c r="H445" s="7">
        <v>0</v>
      </c>
      <c r="I445" s="7">
        <v>4</v>
      </c>
      <c r="J445" s="7">
        <v>11</v>
      </c>
      <c r="K445" s="7">
        <v>0</v>
      </c>
      <c r="L445" s="7">
        <v>2</v>
      </c>
      <c r="M445" s="7">
        <v>1</v>
      </c>
      <c r="N445" s="7">
        <v>0</v>
      </c>
      <c r="O445" s="7">
        <v>0</v>
      </c>
      <c r="P445" s="8">
        <v>9</v>
      </c>
      <c r="Q445" s="8">
        <v>3</v>
      </c>
    </row>
    <row r="446" spans="1:17" x14ac:dyDescent="0.25">
      <c r="A446" s="10" t="s">
        <v>23</v>
      </c>
      <c r="B446" s="10">
        <v>10</v>
      </c>
      <c r="C446" s="10">
        <v>0</v>
      </c>
      <c r="D446" s="10">
        <v>0</v>
      </c>
      <c r="E446" s="10">
        <v>14</v>
      </c>
      <c r="F446" s="10">
        <v>16</v>
      </c>
      <c r="G446" s="10">
        <v>14</v>
      </c>
      <c r="H446" s="10">
        <v>5</v>
      </c>
      <c r="I446" s="10">
        <v>11</v>
      </c>
      <c r="J446" s="10">
        <v>31</v>
      </c>
      <c r="K446" s="10">
        <v>4</v>
      </c>
      <c r="L446" s="10">
        <v>9</v>
      </c>
      <c r="M446" s="10">
        <v>1</v>
      </c>
      <c r="N446" s="10">
        <v>1</v>
      </c>
      <c r="O446" s="10">
        <v>1</v>
      </c>
      <c r="P446" s="11">
        <v>10.285714285714286</v>
      </c>
      <c r="Q446" s="11">
        <v>3.2142857142857144</v>
      </c>
    </row>
    <row r="447" spans="1:17" x14ac:dyDescent="0.25">
      <c r="A447" s="10"/>
      <c r="P447" s="8"/>
      <c r="Q447" s="8"/>
    </row>
    <row r="448" spans="1:17" ht="15.75" x14ac:dyDescent="0.25">
      <c r="A448" s="9" t="s">
        <v>162</v>
      </c>
      <c r="B448" s="10" t="s">
        <v>174</v>
      </c>
      <c r="C448" s="10" t="s">
        <v>175</v>
      </c>
      <c r="D448" s="10" t="s">
        <v>176</v>
      </c>
      <c r="E448" s="21" t="s">
        <v>177</v>
      </c>
      <c r="F448" s="10" t="s">
        <v>178</v>
      </c>
      <c r="G448" s="10" t="s">
        <v>179</v>
      </c>
      <c r="H448" s="10" t="s">
        <v>180</v>
      </c>
      <c r="I448" s="10" t="s">
        <v>181</v>
      </c>
      <c r="J448" s="10" t="s">
        <v>182</v>
      </c>
      <c r="K448" s="10" t="s">
        <v>183</v>
      </c>
      <c r="L448" s="10" t="s">
        <v>184</v>
      </c>
      <c r="M448" s="10" t="s">
        <v>185</v>
      </c>
      <c r="N448" s="10" t="s">
        <v>186</v>
      </c>
      <c r="O448" s="10" t="s">
        <v>187</v>
      </c>
      <c r="P448" s="11" t="s">
        <v>188</v>
      </c>
      <c r="Q448" s="11" t="s">
        <v>189</v>
      </c>
    </row>
    <row r="449" spans="1:17" x14ac:dyDescent="0.25">
      <c r="A449" s="12">
        <v>2015</v>
      </c>
      <c r="B449" s="7">
        <v>3</v>
      </c>
      <c r="C449" s="7">
        <v>0</v>
      </c>
      <c r="D449" s="7">
        <v>0</v>
      </c>
      <c r="E449" s="20">
        <v>3.66</v>
      </c>
      <c r="F449" s="7">
        <v>4</v>
      </c>
      <c r="G449" s="7">
        <v>4</v>
      </c>
      <c r="H449" s="7">
        <v>0</v>
      </c>
      <c r="I449" s="7">
        <v>3</v>
      </c>
      <c r="J449" s="7">
        <v>5</v>
      </c>
      <c r="K449" s="7">
        <v>0</v>
      </c>
      <c r="L449" s="7">
        <v>0</v>
      </c>
      <c r="M449" s="7">
        <v>0</v>
      </c>
      <c r="N449" s="7">
        <v>1</v>
      </c>
      <c r="O449" s="7">
        <v>0</v>
      </c>
      <c r="P449" s="8">
        <v>9.8360655737704921</v>
      </c>
      <c r="Q449" s="8">
        <v>2.459016393442623</v>
      </c>
    </row>
    <row r="450" spans="1:17" x14ac:dyDescent="0.25">
      <c r="A450" s="10" t="s">
        <v>23</v>
      </c>
      <c r="B450" s="10">
        <v>3</v>
      </c>
      <c r="C450" s="10">
        <v>0</v>
      </c>
      <c r="D450" s="10">
        <v>0</v>
      </c>
      <c r="E450" s="21">
        <v>3.66</v>
      </c>
      <c r="F450" s="10">
        <v>4</v>
      </c>
      <c r="G450" s="10">
        <v>4</v>
      </c>
      <c r="H450" s="10">
        <v>0</v>
      </c>
      <c r="I450" s="10">
        <v>3</v>
      </c>
      <c r="J450" s="10">
        <v>5</v>
      </c>
      <c r="K450" s="10">
        <v>0</v>
      </c>
      <c r="L450" s="10">
        <v>0</v>
      </c>
      <c r="M450" s="10">
        <v>0</v>
      </c>
      <c r="N450" s="10">
        <v>1</v>
      </c>
      <c r="O450" s="10">
        <v>0</v>
      </c>
      <c r="P450" s="11">
        <v>9.8360655737704921</v>
      </c>
      <c r="Q450" s="11">
        <v>2.459016393442623</v>
      </c>
    </row>
    <row r="451" spans="1:17" x14ac:dyDescent="0.25">
      <c r="A451" s="10"/>
      <c r="B451" s="10"/>
      <c r="C451" s="10"/>
      <c r="D451" s="10"/>
      <c r="E451" s="2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8"/>
      <c r="Q451" s="8"/>
    </row>
    <row r="452" spans="1:17" ht="15.75" x14ac:dyDescent="0.25">
      <c r="A452" s="9" t="s">
        <v>163</v>
      </c>
      <c r="B452" s="10" t="s">
        <v>174</v>
      </c>
      <c r="C452" s="10" t="s">
        <v>175</v>
      </c>
      <c r="D452" s="10" t="s">
        <v>176</v>
      </c>
      <c r="E452" s="21" t="s">
        <v>177</v>
      </c>
      <c r="F452" s="10" t="s">
        <v>178</v>
      </c>
      <c r="G452" s="10" t="s">
        <v>179</v>
      </c>
      <c r="H452" s="10" t="s">
        <v>180</v>
      </c>
      <c r="I452" s="10" t="s">
        <v>181</v>
      </c>
      <c r="J452" s="10" t="s">
        <v>182</v>
      </c>
      <c r="K452" s="10" t="s">
        <v>183</v>
      </c>
      <c r="L452" s="10" t="s">
        <v>184</v>
      </c>
      <c r="M452" s="10" t="s">
        <v>185</v>
      </c>
      <c r="N452" s="10" t="s">
        <v>186</v>
      </c>
      <c r="O452" s="10" t="s">
        <v>187</v>
      </c>
      <c r="P452" s="11" t="s">
        <v>188</v>
      </c>
      <c r="Q452" s="11" t="s">
        <v>189</v>
      </c>
    </row>
    <row r="453" spans="1:17" x14ac:dyDescent="0.25">
      <c r="A453" s="7">
        <v>2014</v>
      </c>
      <c r="B453" s="7">
        <v>4</v>
      </c>
      <c r="C453" s="7">
        <v>4</v>
      </c>
      <c r="D453" s="7">
        <v>0</v>
      </c>
      <c r="E453" s="7">
        <v>23</v>
      </c>
      <c r="F453" s="7">
        <v>24</v>
      </c>
      <c r="G453" s="7">
        <v>38</v>
      </c>
      <c r="H453" s="7">
        <v>0</v>
      </c>
      <c r="I453" s="7">
        <v>9</v>
      </c>
      <c r="J453" s="7">
        <v>6</v>
      </c>
      <c r="K453" s="7">
        <v>0</v>
      </c>
      <c r="L453" s="7">
        <v>0</v>
      </c>
      <c r="M453" s="7">
        <v>1</v>
      </c>
      <c r="N453" s="7">
        <v>2</v>
      </c>
      <c r="O453" s="7">
        <v>0</v>
      </c>
      <c r="P453" s="8">
        <v>9.3913043478260878</v>
      </c>
      <c r="Q453" s="8">
        <v>1.9130434782608696</v>
      </c>
    </row>
    <row r="454" spans="1:17" x14ac:dyDescent="0.25">
      <c r="A454" s="7">
        <v>2015</v>
      </c>
      <c r="B454" s="7">
        <v>6</v>
      </c>
      <c r="C454" s="7">
        <v>1</v>
      </c>
      <c r="D454" s="7">
        <v>0</v>
      </c>
      <c r="E454" s="20">
        <v>18.329999999999998</v>
      </c>
      <c r="F454" s="7">
        <v>20</v>
      </c>
      <c r="G454" s="7">
        <v>28</v>
      </c>
      <c r="H454" s="7">
        <v>2</v>
      </c>
      <c r="I454" s="7">
        <v>8</v>
      </c>
      <c r="J454" s="7">
        <v>8</v>
      </c>
      <c r="K454" s="7">
        <v>0</v>
      </c>
      <c r="L454" s="7">
        <v>0</v>
      </c>
      <c r="M454" s="7">
        <v>2</v>
      </c>
      <c r="N454" s="7">
        <v>1</v>
      </c>
      <c r="O454" s="7">
        <v>0</v>
      </c>
      <c r="P454" s="8">
        <v>9.8199672667757785</v>
      </c>
      <c r="Q454" s="8">
        <v>1.9639934533551557</v>
      </c>
    </row>
    <row r="455" spans="1:17" x14ac:dyDescent="0.25">
      <c r="A455" s="7">
        <v>2016</v>
      </c>
      <c r="B455" s="7">
        <v>4</v>
      </c>
      <c r="C455" s="7">
        <v>3</v>
      </c>
      <c r="D455" s="7">
        <v>0</v>
      </c>
      <c r="E455" s="20">
        <v>17.329999999999998</v>
      </c>
      <c r="F455" s="7">
        <v>15</v>
      </c>
      <c r="G455" s="7">
        <v>27</v>
      </c>
      <c r="H455" s="7">
        <v>2</v>
      </c>
      <c r="I455" s="7">
        <v>7</v>
      </c>
      <c r="J455" s="7">
        <v>4</v>
      </c>
      <c r="K455" s="7">
        <v>0</v>
      </c>
      <c r="L455" s="7">
        <v>0</v>
      </c>
      <c r="M455" s="7">
        <v>0</v>
      </c>
      <c r="N455" s="7">
        <v>2</v>
      </c>
      <c r="O455" s="7">
        <v>1</v>
      </c>
      <c r="P455" s="8">
        <v>7.7899596076168498</v>
      </c>
      <c r="Q455" s="8">
        <v>1.7888055395268323</v>
      </c>
    </row>
    <row r="456" spans="1:17" x14ac:dyDescent="0.25">
      <c r="A456" s="7">
        <v>2017</v>
      </c>
      <c r="B456" s="12">
        <v>6</v>
      </c>
      <c r="C456" s="12">
        <v>2</v>
      </c>
      <c r="D456" s="12">
        <v>0</v>
      </c>
      <c r="E456" s="22">
        <v>15.33</v>
      </c>
      <c r="F456" s="12">
        <v>14</v>
      </c>
      <c r="G456" s="12">
        <v>38</v>
      </c>
      <c r="H456" s="12">
        <v>0</v>
      </c>
      <c r="I456" s="12">
        <v>12</v>
      </c>
      <c r="J456" s="12">
        <v>11</v>
      </c>
      <c r="K456" s="12">
        <v>1</v>
      </c>
      <c r="L456" s="12">
        <v>1</v>
      </c>
      <c r="M456" s="12">
        <v>1</v>
      </c>
      <c r="N456" s="12">
        <v>1</v>
      </c>
      <c r="O456" s="12">
        <v>0</v>
      </c>
      <c r="P456" s="17">
        <v>8.2191780821917799</v>
      </c>
      <c r="Q456" s="17">
        <v>3.1963470319634704</v>
      </c>
    </row>
    <row r="457" spans="1:17" x14ac:dyDescent="0.25">
      <c r="A457" s="10" t="s">
        <v>23</v>
      </c>
      <c r="B457" s="10">
        <v>20</v>
      </c>
      <c r="C457" s="10">
        <v>10</v>
      </c>
      <c r="D457" s="10">
        <v>0</v>
      </c>
      <c r="E457" s="10">
        <v>73.989999999999995</v>
      </c>
      <c r="F457" s="10">
        <v>73</v>
      </c>
      <c r="G457" s="10">
        <v>131</v>
      </c>
      <c r="H457" s="10">
        <v>4</v>
      </c>
      <c r="I457" s="10">
        <v>36</v>
      </c>
      <c r="J457" s="10">
        <v>29</v>
      </c>
      <c r="K457" s="10">
        <v>1</v>
      </c>
      <c r="L457" s="10">
        <v>1</v>
      </c>
      <c r="M457" s="10">
        <v>4</v>
      </c>
      <c r="N457" s="10">
        <v>6</v>
      </c>
      <c r="O457" s="10">
        <v>1</v>
      </c>
      <c r="P457" s="11">
        <v>8.8795783213947832</v>
      </c>
      <c r="Q457" s="11">
        <v>2.1624543857278011</v>
      </c>
    </row>
    <row r="458" spans="1:17" x14ac:dyDescent="0.25">
      <c r="A458" s="10"/>
      <c r="B458" s="10"/>
      <c r="C458" s="10"/>
      <c r="D458" s="10"/>
      <c r="E458" s="2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8"/>
      <c r="Q458" s="8"/>
    </row>
    <row r="459" spans="1:17" ht="15.75" x14ac:dyDescent="0.25">
      <c r="A459" s="9" t="s">
        <v>172</v>
      </c>
      <c r="B459" s="10" t="s">
        <v>174</v>
      </c>
      <c r="C459" s="10" t="s">
        <v>175</v>
      </c>
      <c r="D459" s="10" t="s">
        <v>176</v>
      </c>
      <c r="E459" s="21" t="s">
        <v>177</v>
      </c>
      <c r="F459" s="10" t="s">
        <v>178</v>
      </c>
      <c r="G459" s="10" t="s">
        <v>179</v>
      </c>
      <c r="H459" s="10" t="s">
        <v>180</v>
      </c>
      <c r="I459" s="10" t="s">
        <v>181</v>
      </c>
      <c r="J459" s="10" t="s">
        <v>182</v>
      </c>
      <c r="K459" s="10" t="s">
        <v>183</v>
      </c>
      <c r="L459" s="10" t="s">
        <v>184</v>
      </c>
      <c r="M459" s="10" t="s">
        <v>185</v>
      </c>
      <c r="N459" s="10" t="s">
        <v>186</v>
      </c>
      <c r="O459" s="10" t="s">
        <v>187</v>
      </c>
      <c r="P459" s="11" t="s">
        <v>188</v>
      </c>
      <c r="Q459" s="11" t="s">
        <v>189</v>
      </c>
    </row>
    <row r="460" spans="1:17" x14ac:dyDescent="0.25">
      <c r="A460" s="7">
        <v>2007</v>
      </c>
      <c r="B460" s="7">
        <v>4</v>
      </c>
      <c r="C460" s="7">
        <v>0</v>
      </c>
      <c r="D460" s="7">
        <v>0</v>
      </c>
      <c r="E460" s="7">
        <v>6</v>
      </c>
      <c r="F460" s="7">
        <v>3</v>
      </c>
      <c r="G460" s="7">
        <v>2</v>
      </c>
      <c r="H460" s="7">
        <v>0</v>
      </c>
      <c r="I460" s="7">
        <v>6</v>
      </c>
      <c r="J460" s="7">
        <v>12</v>
      </c>
      <c r="K460" s="7">
        <v>2</v>
      </c>
      <c r="L460" s="7">
        <v>1</v>
      </c>
      <c r="M460" s="7">
        <v>0</v>
      </c>
      <c r="N460" s="7">
        <v>0</v>
      </c>
      <c r="O460" s="7">
        <v>0</v>
      </c>
      <c r="P460" s="8">
        <v>4.5</v>
      </c>
      <c r="Q460" s="8">
        <v>2.3333333333333335</v>
      </c>
    </row>
    <row r="461" spans="1:17" x14ac:dyDescent="0.25">
      <c r="A461" s="10" t="s">
        <v>23</v>
      </c>
      <c r="B461" s="10">
        <v>4</v>
      </c>
      <c r="C461" s="10">
        <v>0</v>
      </c>
      <c r="D461" s="10">
        <v>0</v>
      </c>
      <c r="E461" s="10">
        <v>6</v>
      </c>
      <c r="F461" s="10">
        <v>3</v>
      </c>
      <c r="G461" s="10">
        <v>2</v>
      </c>
      <c r="H461" s="10">
        <v>0</v>
      </c>
      <c r="I461" s="10">
        <v>6</v>
      </c>
      <c r="J461" s="10">
        <v>12</v>
      </c>
      <c r="K461" s="10">
        <v>2</v>
      </c>
      <c r="L461" s="10">
        <v>1</v>
      </c>
      <c r="M461" s="10">
        <v>0</v>
      </c>
      <c r="N461" s="10">
        <v>0</v>
      </c>
      <c r="O461" s="10">
        <v>0</v>
      </c>
      <c r="P461" s="11">
        <v>4.5</v>
      </c>
      <c r="Q461" s="11">
        <v>2.3333333333333335</v>
      </c>
    </row>
    <row r="462" spans="1:17" x14ac:dyDescent="0.25">
      <c r="A462" s="10"/>
      <c r="B462" s="10"/>
      <c r="C462" s="10"/>
      <c r="D462" s="10"/>
      <c r="E462" s="2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8"/>
      <c r="Q462" s="8"/>
    </row>
    <row r="463" spans="1:17" ht="15.75" x14ac:dyDescent="0.25">
      <c r="A463" s="9" t="s">
        <v>171</v>
      </c>
      <c r="B463" s="10" t="s">
        <v>174</v>
      </c>
      <c r="C463" s="10" t="s">
        <v>175</v>
      </c>
      <c r="D463" s="10" t="s">
        <v>176</v>
      </c>
      <c r="E463" s="21" t="s">
        <v>177</v>
      </c>
      <c r="F463" s="10" t="s">
        <v>178</v>
      </c>
      <c r="G463" s="10" t="s">
        <v>179</v>
      </c>
      <c r="H463" s="10" t="s">
        <v>180</v>
      </c>
      <c r="I463" s="10" t="s">
        <v>181</v>
      </c>
      <c r="J463" s="10" t="s">
        <v>182</v>
      </c>
      <c r="K463" s="10" t="s">
        <v>183</v>
      </c>
      <c r="L463" s="10" t="s">
        <v>184</v>
      </c>
      <c r="M463" s="10" t="s">
        <v>185</v>
      </c>
      <c r="N463" s="10" t="s">
        <v>186</v>
      </c>
      <c r="O463" s="10" t="s">
        <v>187</v>
      </c>
      <c r="P463" s="11" t="s">
        <v>188</v>
      </c>
      <c r="Q463" s="11" t="s">
        <v>189</v>
      </c>
    </row>
    <row r="464" spans="1:17" x14ac:dyDescent="0.25">
      <c r="A464" s="7">
        <v>2012</v>
      </c>
      <c r="B464" s="7">
        <v>2</v>
      </c>
      <c r="C464" s="7">
        <v>1</v>
      </c>
      <c r="D464" s="7">
        <v>0</v>
      </c>
      <c r="E464" s="20">
        <v>14.66</v>
      </c>
      <c r="F464" s="7">
        <v>13</v>
      </c>
      <c r="G464" s="7">
        <v>16</v>
      </c>
      <c r="H464" s="7">
        <v>0</v>
      </c>
      <c r="I464" s="7">
        <v>6</v>
      </c>
      <c r="J464" s="7">
        <v>2</v>
      </c>
      <c r="K464" s="7">
        <v>1</v>
      </c>
      <c r="L464" s="7">
        <v>0</v>
      </c>
      <c r="M464" s="7">
        <v>0</v>
      </c>
      <c r="N464" s="7">
        <v>3</v>
      </c>
      <c r="O464" s="7">
        <v>0</v>
      </c>
      <c r="P464" s="8">
        <v>7.980900409276944</v>
      </c>
      <c r="Q464" s="8">
        <v>1.2278308321964528</v>
      </c>
    </row>
    <row r="465" spans="1:17" x14ac:dyDescent="0.25">
      <c r="A465" s="10" t="s">
        <v>23</v>
      </c>
      <c r="B465" s="10">
        <v>2</v>
      </c>
      <c r="C465" s="10">
        <v>1</v>
      </c>
      <c r="D465" s="10">
        <v>0</v>
      </c>
      <c r="E465" s="21">
        <v>14.66</v>
      </c>
      <c r="F465" s="10">
        <v>13</v>
      </c>
      <c r="G465" s="10">
        <v>16</v>
      </c>
      <c r="H465" s="10">
        <v>0</v>
      </c>
      <c r="I465" s="10">
        <v>6</v>
      </c>
      <c r="J465" s="10">
        <v>2</v>
      </c>
      <c r="K465" s="10">
        <v>1</v>
      </c>
      <c r="L465" s="10">
        <v>0</v>
      </c>
      <c r="M465" s="10">
        <v>0</v>
      </c>
      <c r="N465" s="10">
        <v>3</v>
      </c>
      <c r="O465" s="10">
        <v>0</v>
      </c>
      <c r="P465" s="11">
        <v>7.980900409276944</v>
      </c>
      <c r="Q465" s="11">
        <v>1.2278308321964528</v>
      </c>
    </row>
    <row r="466" spans="1:17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  <c r="Q466" s="11"/>
    </row>
    <row r="467" spans="1:17" x14ac:dyDescent="0.25">
      <c r="A467" s="7"/>
      <c r="B467" s="49"/>
      <c r="C467" s="36"/>
      <c r="D467" s="49"/>
      <c r="E467" s="49"/>
      <c r="F467" s="49"/>
      <c r="G467" s="49"/>
      <c r="H467" s="36"/>
      <c r="I467" s="36"/>
      <c r="J467" s="36"/>
      <c r="K467" s="36"/>
      <c r="L467" s="36"/>
      <c r="M467" s="36"/>
      <c r="N467" s="49"/>
      <c r="O467" s="36"/>
      <c r="P467" s="41"/>
      <c r="Q467" s="79"/>
    </row>
    <row r="468" spans="1:17" x14ac:dyDescent="0.25">
      <c r="A468" s="7"/>
      <c r="B468" s="12"/>
      <c r="C468" s="12"/>
      <c r="D468" s="12"/>
      <c r="E468" s="29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8"/>
      <c r="Q468" s="8"/>
    </row>
    <row r="469" spans="1:17" x14ac:dyDescent="0.25">
      <c r="A469" s="7"/>
      <c r="B469" s="12"/>
      <c r="C469" s="12"/>
      <c r="D469" s="12"/>
      <c r="E469" s="29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8"/>
      <c r="Q469" s="8"/>
    </row>
    <row r="470" spans="1:17" x14ac:dyDescent="0.25">
      <c r="A470" s="7"/>
      <c r="B470" s="7"/>
      <c r="C470" s="7"/>
      <c r="D470" s="7"/>
      <c r="E470" s="20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8"/>
      <c r="Q470" s="8"/>
    </row>
    <row r="471" spans="1:17" x14ac:dyDescent="0.25">
      <c r="A471" s="7"/>
      <c r="B471" s="7"/>
      <c r="C471" s="7"/>
      <c r="D471" s="7"/>
      <c r="E471" s="20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8"/>
      <c r="Q471" s="8"/>
    </row>
    <row r="472" spans="1:17" x14ac:dyDescent="0.25">
      <c r="A472" s="7"/>
      <c r="B472" s="7"/>
      <c r="C472" s="7"/>
      <c r="D472" s="7"/>
      <c r="E472" s="20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8"/>
      <c r="Q472" s="8"/>
    </row>
    <row r="473" spans="1:17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8"/>
      <c r="Q473" s="8"/>
    </row>
    <row r="474" spans="1:17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8"/>
      <c r="Q474" s="8"/>
    </row>
    <row r="475" spans="1:17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8"/>
      <c r="Q475" s="8"/>
    </row>
    <row r="476" spans="1:17" x14ac:dyDescent="0.25">
      <c r="A476" s="7"/>
      <c r="B476" s="7"/>
      <c r="C476" s="7"/>
      <c r="D476" s="7"/>
      <c r="E476" s="20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8"/>
      <c r="Q476" s="8"/>
    </row>
    <row r="477" spans="1:17" x14ac:dyDescent="0.25">
      <c r="A477" s="7"/>
      <c r="B477" s="7"/>
      <c r="C477" s="7"/>
      <c r="D477" s="7"/>
      <c r="E477" s="20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8"/>
      <c r="Q477" s="8"/>
    </row>
    <row r="478" spans="1:17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8"/>
      <c r="Q478" s="8"/>
    </row>
    <row r="479" spans="1:17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8"/>
      <c r="Q479" s="8"/>
    </row>
    <row r="480" spans="1:17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8"/>
      <c r="Q480" s="8"/>
    </row>
    <row r="481" spans="1:17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8"/>
      <c r="Q481" s="8"/>
    </row>
    <row r="482" spans="1:17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8"/>
      <c r="Q482" s="8"/>
    </row>
    <row r="483" spans="1:17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8"/>
      <c r="Q483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Batting</vt:lpstr>
      <vt:lpstr>Pitching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2019-01-15T17:27:41Z</dcterms:created>
  <dcterms:modified xsi:type="dcterms:W3CDTF">2023-08-25T16:07:57Z</dcterms:modified>
</cp:coreProperties>
</file>